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updateLinks="never" defaultThemeVersion="166925"/>
  <mc:AlternateContent xmlns:mc="http://schemas.openxmlformats.org/markup-compatibility/2006">
    <mc:Choice Requires="x15">
      <x15ac:absPath xmlns:x15ac="http://schemas.microsoft.com/office/spreadsheetml/2010/11/ac" url="C:\Users\werne\OneDrive\Buber UG\Akquise\IGM NRW\fertig\"/>
    </mc:Choice>
  </mc:AlternateContent>
  <xr:revisionPtr revIDLastSave="116" documentId="8_{15040B7D-9E5C-4E8F-9E84-A953DA02E113}" xr6:coauthVersionLast="33" xr6:coauthVersionMax="33" xr10:uidLastSave="{B44860AA-3316-4FDC-AA93-2FAE2DACE703}"/>
  <workbookProtection workbookPassword="AA2E" lockStructure="1"/>
  <bookViews>
    <workbookView xWindow="0" yWindow="0" windowWidth="20490" windowHeight="9915" firstSheet="3" activeTab="3" xr2:uid="{93F7FFCF-E14F-4354-9450-80A983326A2D}"/>
  </bookViews>
  <sheets>
    <sheet name="Küpper" sheetId="4" state="hidden" r:id="rId1"/>
    <sheet name="RB nach Re-Ausk" sheetId="3" state="hidden" r:id="rId2"/>
    <sheet name="1. Eingabe" sheetId="5" state="hidden" r:id="rId3"/>
    <sheet name="teure Fehler vermeiden" sheetId="1" r:id="rId4"/>
    <sheet name="Seminare und weitere Programme" sheetId="12" r:id="rId5"/>
    <sheet name="Inhalte Kurzinfo" sheetId="11" r:id="rId6"/>
    <sheet name="RE-P Nebenrechnung" sheetId="2" state="hidden" r:id="rId7"/>
    <sheet name=" " sheetId="13" state="hidden" r:id="rId8"/>
    <sheet name="1" sheetId="14" state="hidden" r:id="rId9"/>
    <sheet name="interessante Vergleiche" sheetId="7" state="hidden" r:id="rId10"/>
  </sheets>
  <externalReferences>
    <externalReference r:id="rId11"/>
  </externalReferences>
  <definedNames>
    <definedName name="BearbJahr" localSheetId="2">#REF!</definedName>
    <definedName name="BearbJahr" localSheetId="9">#REF!</definedName>
    <definedName name="BearbJahr" localSheetId="0">#REF!</definedName>
    <definedName name="BearbJahr">#REF!</definedName>
    <definedName name="BearbJahr2018" localSheetId="2">#REF!</definedName>
    <definedName name="BearbJahr2018" localSheetId="9">#REF!</definedName>
    <definedName name="BearbJahr2018" localSheetId="0">#REF!</definedName>
    <definedName name="BearbJahr2018">#REF!</definedName>
    <definedName name="BearJahr" localSheetId="2">#REF!</definedName>
    <definedName name="BearJahr" localSheetId="9">#REF!</definedName>
    <definedName name="BearJahr" localSheetId="0">#REF!</definedName>
    <definedName name="BearJahr">#REF!</definedName>
    <definedName name="BearJahrgeänd" localSheetId="2">#REF!</definedName>
    <definedName name="BearJahrgeänd" localSheetId="9">#REF!</definedName>
    <definedName name="BearJahrgeänd" localSheetId="0">#REF!</definedName>
    <definedName name="BearJahrgeänd">#REF!</definedName>
    <definedName name="Bundesland" localSheetId="2">#REF!</definedName>
    <definedName name="Bundesland" localSheetId="9">#REF!</definedName>
    <definedName name="Bundesland" localSheetId="0">#REF!</definedName>
    <definedName name="Bundesland">#REF!</definedName>
    <definedName name="Bundesländer" localSheetId="2">#REF!</definedName>
    <definedName name="Bundesländer" localSheetId="9">#REF!</definedName>
    <definedName name="Bundesländer" localSheetId="0">#REF!</definedName>
    <definedName name="Bundesländer">#REF!</definedName>
    <definedName name="gebdatum" localSheetId="2">#REF!</definedName>
    <definedName name="gebdatum" localSheetId="9">#REF!</definedName>
    <definedName name="gebdatum" localSheetId="0">#REF!</definedName>
    <definedName name="gebdatum">#REF!</definedName>
    <definedName name="gewJahr" localSheetId="2">#REF!</definedName>
    <definedName name="gewJahr" localSheetId="9">#REF!</definedName>
    <definedName name="gewJahr" localSheetId="0">#REF!</definedName>
    <definedName name="gewJahr">#REF!</definedName>
    <definedName name="sff">[1]Berechnung!$B$1</definedName>
  </definedNames>
  <calcPr calcId="179017" iterate="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11" i="1" l="1"/>
  <c r="A5" i="2"/>
  <c r="A7" i="2"/>
  <c r="A8" i="2"/>
  <c r="DQ7" i="1"/>
  <c r="DY7" i="1"/>
  <c r="A11" i="2"/>
  <c r="D5" i="2"/>
  <c r="H4" i="2"/>
  <c r="G4" i="2"/>
  <c r="F4" i="2"/>
  <c r="E6" i="2"/>
  <c r="E4" i="2"/>
  <c r="C14" i="13"/>
  <c r="C13" i="13"/>
  <c r="B12" i="13"/>
  <c r="O13" i="2"/>
  <c r="O14" i="2"/>
  <c r="AA3" i="13"/>
  <c r="H10" i="2"/>
  <c r="J10" i="2"/>
  <c r="F10" i="2"/>
  <c r="G10" i="2"/>
  <c r="I9" i="2"/>
  <c r="I10" i="2"/>
  <c r="AA5" i="13"/>
  <c r="AA7" i="13"/>
  <c r="EC115" i="1"/>
  <c r="AA8" i="13"/>
  <c r="O18" i="2"/>
  <c r="O19" i="2"/>
  <c r="O21" i="2"/>
  <c r="EC116" i="1"/>
  <c r="O22" i="2"/>
  <c r="A6" i="13"/>
  <c r="BJ9" i="5"/>
  <c r="BJ7" i="1"/>
  <c r="A4" i="2"/>
  <c r="A16" i="2"/>
  <c r="B33" i="2"/>
  <c r="A3" i="13"/>
  <c r="FB44" i="1"/>
  <c r="BJ11" i="5"/>
  <c r="CE14" i="5"/>
  <c r="B51" i="5"/>
  <c r="BJ21" i="1"/>
  <c r="L51" i="5"/>
  <c r="BY21" i="1"/>
  <c r="A12" i="2"/>
  <c r="A85" i="2"/>
  <c r="A86" i="2"/>
  <c r="B86" i="2"/>
  <c r="B87" i="2"/>
  <c r="B88" i="2"/>
  <c r="B89" i="2"/>
  <c r="A15" i="2"/>
  <c r="B15" i="13"/>
  <c r="CE16" i="5"/>
  <c r="E86" i="2"/>
  <c r="E87" i="2"/>
  <c r="V51" i="5"/>
  <c r="BJ23" i="1"/>
  <c r="E88" i="2"/>
  <c r="E89" i="2"/>
  <c r="AF51" i="5"/>
  <c r="BY23" i="1"/>
  <c r="A13" i="2"/>
  <c r="BJ9" i="1"/>
  <c r="C94" i="2"/>
  <c r="A103" i="2"/>
  <c r="B94" i="2"/>
  <c r="C103" i="2"/>
  <c r="C104" i="2"/>
  <c r="C105" i="2"/>
  <c r="C106" i="2"/>
  <c r="A14" i="2"/>
  <c r="A17" i="2"/>
  <c r="B32" i="2"/>
  <c r="A4" i="13"/>
  <c r="FB45" i="1"/>
  <c r="GL31" i="1"/>
  <c r="A1" i="13"/>
  <c r="FY37" i="1"/>
  <c r="C12" i="13"/>
  <c r="GL30" i="1"/>
  <c r="DC1" i="1"/>
  <c r="BJ17" i="1"/>
  <c r="J4" i="2"/>
  <c r="H15" i="2"/>
  <c r="I4" i="2"/>
  <c r="BJ12" i="1"/>
  <c r="CR14" i="1"/>
  <c r="DC3" i="5"/>
  <c r="DC1" i="5"/>
  <c r="K5" i="2"/>
  <c r="K4" i="2"/>
  <c r="CU81" i="7"/>
  <c r="EC64" i="7"/>
  <c r="EC69" i="7"/>
  <c r="F9" i="2"/>
  <c r="G9" i="2"/>
  <c r="G11" i="2"/>
  <c r="H9" i="2"/>
  <c r="O17" i="2"/>
  <c r="G15" i="2"/>
  <c r="EG8" i="4"/>
  <c r="EG8" i="3"/>
  <c r="EH8" i="1"/>
  <c r="AT72" i="5"/>
  <c r="AT76" i="5"/>
  <c r="BQ73" i="5"/>
  <c r="BQ74" i="5"/>
  <c r="AT73" i="5"/>
  <c r="BC73" i="5"/>
  <c r="BQ82" i="5"/>
  <c r="BQ83" i="5"/>
  <c r="AB87" i="5"/>
  <c r="AH87" i="5"/>
  <c r="AB88" i="5"/>
  <c r="AB94" i="5"/>
  <c r="AH94" i="5"/>
  <c r="AB95" i="5"/>
  <c r="AZ96" i="5"/>
  <c r="BQ77" i="5"/>
  <c r="BQ78" i="5"/>
  <c r="BQ79" i="5"/>
  <c r="DG22" i="5"/>
  <c r="EG10" i="5"/>
  <c r="AT62" i="4"/>
  <c r="BQ59" i="4"/>
  <c r="BQ60" i="4"/>
  <c r="AT59" i="4"/>
  <c r="AT58" i="4"/>
  <c r="AT58" i="3"/>
  <c r="BQ59" i="3"/>
  <c r="AT62" i="3"/>
  <c r="AZ82" i="3"/>
  <c r="CR82" i="3"/>
  <c r="AT86" i="4"/>
  <c r="AT87" i="4"/>
  <c r="BQ63" i="4"/>
  <c r="BQ64" i="4"/>
  <c r="BQ65" i="4"/>
  <c r="DG29" i="4"/>
  <c r="BQ63" i="3"/>
  <c r="DG29" i="3"/>
  <c r="CU128" i="1"/>
  <c r="G5" i="2"/>
  <c r="G6" i="2"/>
  <c r="J6" i="2"/>
  <c r="A10" i="2"/>
  <c r="D16" i="2"/>
  <c r="F87" i="2"/>
  <c r="DD94" i="5"/>
  <c r="DD95" i="5"/>
  <c r="F88" i="2"/>
  <c r="F89" i="2"/>
  <c r="DJ94" i="5"/>
  <c r="BQ60" i="3"/>
  <c r="AT59" i="3"/>
  <c r="BC59" i="3"/>
  <c r="BQ64" i="3"/>
  <c r="BQ65" i="3"/>
  <c r="BQ68" i="4"/>
  <c r="BC60" i="4"/>
  <c r="BC59" i="4"/>
  <c r="CY68" i="4"/>
  <c r="H6" i="2"/>
  <c r="F6" i="2"/>
  <c r="I15" i="2"/>
  <c r="H11" i="2"/>
  <c r="F11" i="2"/>
  <c r="I5" i="2"/>
  <c r="F5" i="2"/>
  <c r="F15" i="2"/>
  <c r="CR14" i="5"/>
  <c r="C15" i="13"/>
  <c r="GL33" i="1"/>
  <c r="DJ80" i="3"/>
  <c r="DJ80" i="4"/>
  <c r="DD80" i="3"/>
  <c r="DD81" i="3"/>
  <c r="DD80" i="4"/>
  <c r="DD81" i="4"/>
  <c r="C86" i="2"/>
  <c r="I11" i="2"/>
  <c r="J15" i="2"/>
  <c r="CR96" i="5"/>
  <c r="I6" i="2"/>
  <c r="J5" i="2"/>
  <c r="H5" i="2"/>
  <c r="L3" i="2"/>
  <c r="EC68" i="7"/>
  <c r="BC60" i="3"/>
  <c r="CY68" i="3"/>
  <c r="BQ68" i="3"/>
  <c r="AN75" i="4"/>
  <c r="DL20" i="4"/>
  <c r="CY69" i="4"/>
  <c r="AB75" i="4"/>
  <c r="AT89" i="4"/>
  <c r="H103" i="4"/>
  <c r="DP4" i="4"/>
  <c r="AT90" i="4"/>
  <c r="EI17" i="4"/>
  <c r="BQ69" i="4"/>
  <c r="AB73" i="4"/>
  <c r="AN73" i="4"/>
  <c r="DL18" i="4"/>
  <c r="EI18" i="4"/>
  <c r="B54" i="5"/>
  <c r="BJ23" i="5"/>
  <c r="BJ15" i="1"/>
  <c r="AA2" i="13"/>
  <c r="D86" i="2"/>
  <c r="B31" i="2"/>
  <c r="A5" i="13"/>
  <c r="B47" i="1"/>
  <c r="F85" i="2"/>
  <c r="DP9" i="5"/>
  <c r="DX9" i="5"/>
  <c r="A94" i="2"/>
  <c r="BC74" i="5"/>
  <c r="C88" i="2"/>
  <c r="C89" i="2"/>
  <c r="C87" i="2"/>
  <c r="DC3" i="1"/>
  <c r="BQ69" i="3"/>
  <c r="AB73" i="3"/>
  <c r="AH73" i="3"/>
  <c r="DW19" i="3"/>
  <c r="AN73" i="3"/>
  <c r="DL18" i="3"/>
  <c r="AN75" i="3"/>
  <c r="DL20" i="3"/>
  <c r="CY69" i="3"/>
  <c r="AB75" i="3"/>
  <c r="AH75" i="3"/>
  <c r="DW21" i="3"/>
  <c r="DL19" i="4"/>
  <c r="DL21" i="4"/>
  <c r="AH73" i="4"/>
  <c r="DW19" i="4"/>
  <c r="AH75" i="4"/>
  <c r="DW21" i="4"/>
  <c r="EI20" i="4"/>
  <c r="DP7" i="4"/>
  <c r="DX7" i="4"/>
  <c r="DP7" i="3"/>
  <c r="DX7" i="3"/>
  <c r="D26" i="2"/>
  <c r="O12" i="2"/>
  <c r="D27" i="2"/>
  <c r="D87" i="2"/>
  <c r="D88" i="2"/>
  <c r="D89" i="2"/>
  <c r="BF80" i="4"/>
  <c r="BF80" i="3"/>
  <c r="BF94" i="5"/>
  <c r="CY82" i="5"/>
  <c r="A95" i="2"/>
  <c r="A96" i="2"/>
  <c r="A97" i="2"/>
  <c r="AZ94" i="5"/>
  <c r="AZ95" i="5"/>
  <c r="C85" i="2"/>
  <c r="AZ80" i="4"/>
  <c r="AZ81" i="4"/>
  <c r="AZ80" i="3"/>
  <c r="AB76" i="3"/>
  <c r="DL21" i="3"/>
  <c r="AB74" i="3"/>
  <c r="DL19" i="3"/>
  <c r="AB76" i="4"/>
  <c r="AB74" i="4"/>
  <c r="GL32" i="1"/>
  <c r="CX94" i="5"/>
  <c r="CX80" i="4"/>
  <c r="CX80" i="3"/>
  <c r="BL80" i="4"/>
  <c r="AP51" i="5"/>
  <c r="BL80" i="3"/>
  <c r="BL94" i="5"/>
  <c r="AB80" i="3"/>
  <c r="AB80" i="4"/>
  <c r="B85" i="2"/>
  <c r="A2" i="13"/>
  <c r="AV42" i="1"/>
  <c r="B33" i="1"/>
  <c r="AN80" i="4"/>
  <c r="AN94" i="5"/>
  <c r="AN80" i="3"/>
  <c r="E85" i="2"/>
  <c r="CR80" i="4"/>
  <c r="D85" i="2"/>
  <c r="CR94" i="5"/>
  <c r="CR95" i="5"/>
  <c r="CR80" i="3"/>
  <c r="AH80" i="4"/>
  <c r="BR94" i="5"/>
  <c r="BR80" i="4"/>
  <c r="AZ51" i="5"/>
  <c r="BR80" i="3"/>
  <c r="AH80" i="3"/>
  <c r="AB81" i="3"/>
  <c r="AT80" i="4"/>
  <c r="AT94" i="5"/>
  <c r="AT80" i="3"/>
  <c r="AN87" i="5"/>
  <c r="AZ81" i="3"/>
  <c r="CY83" i="5"/>
  <c r="AB89" i="5"/>
  <c r="AH89" i="5"/>
  <c r="AN89" i="5"/>
  <c r="B14" i="13"/>
  <c r="B32" i="1"/>
  <c r="E15" i="2"/>
  <c r="BL81" i="3"/>
  <c r="BL82" i="3"/>
  <c r="AB82" i="3"/>
  <c r="DD82" i="3"/>
  <c r="DP82" i="3"/>
  <c r="DP83" i="3"/>
  <c r="DL23" i="3"/>
  <c r="AB96" i="5"/>
  <c r="BL95" i="5"/>
  <c r="J11" i="2"/>
  <c r="AN95" i="5"/>
  <c r="B13" i="13"/>
  <c r="AB81" i="4"/>
  <c r="CR81" i="4"/>
  <c r="AN81" i="3"/>
  <c r="AN82" i="3"/>
  <c r="AN81" i="4"/>
  <c r="CR81" i="3"/>
  <c r="AB90" i="5"/>
  <c r="AN96" i="5"/>
  <c r="BX96" i="5"/>
  <c r="B30" i="1"/>
  <c r="B31" i="1"/>
  <c r="DV83" i="3"/>
  <c r="DW23" i="3"/>
  <c r="AN82" i="4"/>
  <c r="CR82" i="4"/>
  <c r="BL81" i="4"/>
  <c r="BL82" i="4"/>
  <c r="DD82" i="4"/>
  <c r="AB82" i="4"/>
  <c r="AZ82" i="4"/>
  <c r="BX82" i="3"/>
  <c r="DP82" i="4"/>
  <c r="B96" i="2"/>
  <c r="B97" i="2"/>
  <c r="B95" i="2"/>
  <c r="FB58" i="1"/>
  <c r="BL96" i="5"/>
  <c r="DD96" i="5"/>
  <c r="DP96" i="5"/>
  <c r="BX97" i="5"/>
  <c r="CD97" i="5"/>
  <c r="CE29" i="1"/>
  <c r="K13" i="2"/>
  <c r="K15" i="2"/>
  <c r="L15" i="2"/>
  <c r="A7" i="13"/>
  <c r="FB62" i="1"/>
  <c r="DP83" i="4"/>
  <c r="DL23" i="4"/>
  <c r="BX83" i="3"/>
  <c r="DL24" i="3"/>
  <c r="BX82" i="4"/>
  <c r="DP97" i="5"/>
  <c r="DV97" i="5"/>
  <c r="CD83" i="3"/>
  <c r="DW24" i="3"/>
  <c r="DV83" i="4"/>
  <c r="DW23" i="4"/>
  <c r="BX83" i="4"/>
  <c r="DL24" i="4"/>
  <c r="CD83" i="4"/>
  <c r="DW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author>
  </authors>
  <commentList>
    <comment ref="B27" authorId="0" shapeId="0" xr:uid="{7BAD08A2-740F-40D4-ACB6-EFE46D00FAC5}">
      <text>
        <r>
          <rPr>
            <sz val="9"/>
            <color indexed="81"/>
            <rFont val="Segoe UI"/>
            <family val="2"/>
          </rPr>
          <t>Mit dem hier eingetragenen Entgelt werden die zukünftigen Entgeltpunkte berechnet. Neben dem rv-pflichtigen Arbeitsentgelt sind, soweit sie dauernd anfallen, auch die zu berücksichtigenden Beträge aus Minijobs, Pflege von Angehörigen oder Entgeltersatzleistungen einzutragen.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Werner</author>
  </authors>
  <commentList>
    <comment ref="B27" authorId="0" shapeId="0" xr:uid="{BDA6CF85-EC3D-46A1-9B29-787FA514EB63}">
      <text>
        <r>
          <rPr>
            <sz val="9"/>
            <color indexed="81"/>
            <rFont val="Segoe UI"/>
            <family val="2"/>
          </rPr>
          <t>Mit dem hier eingetragenen Entgelt werden die zukünftigen Entgeltpunkte berechnet. Neben dem rv-pflichtigen Arbeitsentgelt sind, soweit sie dauernd anfallen, auch die zu berücksichtigenden Beträge aus Minijobs, Pflege von Angehörigen oder Entgeltersatzleistungen einzutragen.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Werner</author>
  </authors>
  <commentList>
    <comment ref="B20" authorId="0" shapeId="0" xr:uid="{8442A819-CED6-4463-852C-727BB7EB9D36}">
      <text>
        <r>
          <rPr>
            <sz val="9"/>
            <color indexed="81"/>
            <rFont val="Segoe UI"/>
            <family val="2"/>
          </rPr>
          <t>Mit dem hier eingetragenen Entgelt werden die zukünftigen Entgeltpunkte berechnet. Neben dem rv-pflichtigen Arbeitsentgelt sind, soweit sie dauernd anfallen, auch die zu berücksichtigenden Beträge aus Minijobs, Pflege von Angehörigen oder Entgeltersatzleistungen einzutragen.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Werner</author>
    <author>Werner Buber</author>
  </authors>
  <commentList>
    <comment ref="B12" authorId="0" shapeId="0" xr:uid="{00000000-0006-0000-0000-000001000000}">
      <text>
        <r>
          <rPr>
            <sz val="9"/>
            <color indexed="81"/>
            <rFont val="Segoe UI"/>
            <family val="2"/>
          </rPr>
          <t>Mit dem hier eingetragenen Entgelt werden die zukünftigen Entgeltpunkte berechnet. Neben dem rv-pflichtigen Arbeitsentgelt sind, soweit sie dauernd anfallen, auch die zu berücksichtigenden Beträge aus Minijobs, Pflege von Angehörigen oder Entgeltersatzleistungen einzutragen.</t>
        </r>
      </text>
    </comment>
    <comment ref="EA52" authorId="1" shapeId="0" xr:uid="{233F9D4D-D919-4727-8253-09BF828C67D2}">
      <text>
        <r>
          <rPr>
            <sz val="9"/>
            <color indexed="81"/>
            <rFont val="Segoe UI"/>
            <family val="2"/>
          </rPr>
          <t xml:space="preserve">Dies können Zeiten ohne Einkünfte, mit Mini-Job, mit Pflegetätigkeit oder aus Zeitwertguthaben sein. In diesem Programm ist ein Mini-Job mit 450 € festgelegt.
</t>
        </r>
      </text>
    </comment>
  </commentList>
</comments>
</file>

<file path=xl/sharedStrings.xml><?xml version="1.0" encoding="utf-8"?>
<sst xmlns="http://schemas.openxmlformats.org/spreadsheetml/2006/main" count="447" uniqueCount="244">
  <si>
    <t>nein</t>
  </si>
  <si>
    <t>ja</t>
  </si>
  <si>
    <t>Dropdownliste</t>
  </si>
  <si>
    <t>Durchschnittsentgelt Vorjahr</t>
  </si>
  <si>
    <t>Umrechnungsfaktor Ost-Entgelt Vorjahr</t>
  </si>
  <si>
    <t>Rentenwert Ost</t>
  </si>
  <si>
    <t>Rentenwert West</t>
  </si>
  <si>
    <t>Wechsel Rentenwert</t>
  </si>
  <si>
    <t>Error nach (bitte aktuelles Programm verwenden)</t>
  </si>
  <si>
    <t>Programm nicht mehr aktuell</t>
  </si>
  <si>
    <t>heute:</t>
  </si>
  <si>
    <t>Änderung am</t>
  </si>
  <si>
    <t>gültig Jahr</t>
  </si>
  <si>
    <t>Änderungen</t>
  </si>
  <si>
    <t>Ost:</t>
  </si>
  <si>
    <t>West:</t>
  </si>
  <si>
    <t>Daten mit laminierter Seminarunterlage ermitteln</t>
  </si>
  <si>
    <t>Monate</t>
  </si>
  <si>
    <t>Jahre</t>
  </si>
  <si>
    <t>EP berücksichtigt bis  (Monatsende)</t>
  </si>
  <si>
    <t>Entgeltpunkte (EP) letzte Renteninformation</t>
  </si>
  <si>
    <t>persönliches rv-pflichtiges Vorjahresentgelt</t>
  </si>
  <si>
    <t>Soll ein GdB min. 50 berücksichtigt werden?</t>
  </si>
  <si>
    <t>Mo</t>
  </si>
  <si>
    <t>J</t>
  </si>
  <si>
    <t>aktuelles Alter am Monatsbeginn</t>
  </si>
  <si>
    <t>Geburtsdatum</t>
  </si>
  <si>
    <t>feste persönliche Daten</t>
  </si>
  <si>
    <t>www.clever-in-rente.de</t>
  </si>
  <si>
    <t>ohne Gesamtleistungsbewertung</t>
  </si>
  <si>
    <t>© Buber UG / Wuppertal</t>
  </si>
  <si>
    <t>nochmals überprüfen zu frühe Eingaben RB ohne Abschl ist möglich</t>
  </si>
  <si>
    <t>Vergleich Tabelle mit Eingabedaten</t>
  </si>
  <si>
    <t>GdB ja/nein Tabelle</t>
  </si>
  <si>
    <t>Berechnung: bei gem. RB Abschlagshöhe berechnet bis</t>
  </si>
  <si>
    <t>GdB min 50</t>
  </si>
  <si>
    <t>fr. RB o. Abschlag</t>
  </si>
  <si>
    <t>fr. RB m Abschlag</t>
  </si>
  <si>
    <t>Geb-Jahr</t>
  </si>
  <si>
    <t>Geb-Dat</t>
  </si>
  <si>
    <t>Berechnung RAR und ungem AR SB aus Geb-Dat und S-Verweis</t>
  </si>
  <si>
    <t>AR bes langj</t>
  </si>
  <si>
    <t>AR SB gem</t>
  </si>
  <si>
    <t>AR SB ungem</t>
  </si>
  <si>
    <t>RAR</t>
  </si>
  <si>
    <t xml:space="preserve">Eingabedaten und Planungshilfe: </t>
  </si>
  <si>
    <t>Mo zw gew. RB u. EP bis</t>
  </si>
  <si>
    <t>Bruttorente</t>
  </si>
  <si>
    <t>Summe EP</t>
  </si>
  <si>
    <t>EP für ATZ usw.</t>
  </si>
  <si>
    <t>West</t>
  </si>
  <si>
    <t>EP für Arbeit seit letzter Re-Info</t>
  </si>
  <si>
    <t>EP bis letzte Re-Info</t>
  </si>
  <si>
    <t>Ost</t>
  </si>
  <si>
    <t>Alter bei gewünschtem RB in Mo</t>
  </si>
  <si>
    <t>Alter bei RAR in Mo</t>
  </si>
  <si>
    <t>Monate ohne ATZ usw.</t>
  </si>
  <si>
    <t>Alter bei fr Abschl berechnet bis in Mo</t>
  </si>
  <si>
    <t>Monate mit ATZ usw.</t>
  </si>
  <si>
    <t>Alter bei fr o Abschl in Mo lt Eingabe</t>
  </si>
  <si>
    <t>Monate zw. gew. RB u. EP bis</t>
  </si>
  <si>
    <t>Alter bei fr m Abschl in Mo lt Eingabe</t>
  </si>
  <si>
    <t>EP ATZ usw. Ost</t>
  </si>
  <si>
    <t>aktuelles Alter am 1. des Monats</t>
  </si>
  <si>
    <t>EP ATZ usw. West</t>
  </si>
  <si>
    <t>Alter mit 55/0</t>
  </si>
  <si>
    <t>Wertigkeit für EP</t>
  </si>
  <si>
    <t>Diff/12</t>
  </si>
  <si>
    <t>Diff rententechn. Geb-Dat - heute</t>
  </si>
  <si>
    <t>Alter bei Beginn Mon</t>
  </si>
  <si>
    <t>heute</t>
  </si>
  <si>
    <t>Dauer Monate</t>
  </si>
  <si>
    <t>rententechn. Geb-Dat</t>
  </si>
  <si>
    <t>Rente</t>
  </si>
  <si>
    <t>Sonst</t>
  </si>
  <si>
    <t>ALG I</t>
  </si>
  <si>
    <t>TransKug</t>
  </si>
  <si>
    <t>ATZ FP</t>
  </si>
  <si>
    <t>ATZ AP</t>
  </si>
  <si>
    <t>Arbeit</t>
  </si>
  <si>
    <t>Nebenrechnungen</t>
  </si>
  <si>
    <t>60 Jahre</t>
  </si>
  <si>
    <t>61 Jahre</t>
  </si>
  <si>
    <t>62 Jahre</t>
  </si>
  <si>
    <t>63 Jahre</t>
  </si>
  <si>
    <t>64 Jahre</t>
  </si>
  <si>
    <t>65 Jahre</t>
  </si>
  <si>
    <t>66 Jahre</t>
  </si>
  <si>
    <t>Alter mit 67/0</t>
  </si>
  <si>
    <t>Monate vorz. Ausstiege</t>
  </si>
  <si>
    <t>Mo ohne ATZ+ALG usw.</t>
  </si>
  <si>
    <t>67 J</t>
  </si>
  <si>
    <t>59 Jahre</t>
  </si>
  <si>
    <r>
      <t xml:space="preserve">Auswahl </t>
    </r>
    <r>
      <rPr>
        <b/>
        <sz val="10"/>
        <rFont val="Arial"/>
        <family val="2"/>
      </rPr>
      <t>Abschl ber bis</t>
    </r>
  </si>
  <si>
    <t>Eingabe von oben nach unten</t>
  </si>
  <si>
    <t>58 Jahre</t>
  </si>
  <si>
    <t>57 Jahre</t>
  </si>
  <si>
    <t>56 Jahre</t>
  </si>
  <si>
    <t>55 Jahre</t>
  </si>
  <si>
    <t>Passwort:</t>
  </si>
  <si>
    <t>Netze BW</t>
  </si>
  <si>
    <r>
      <rPr>
        <u/>
        <sz val="10"/>
        <color theme="0"/>
        <rFont val="Arial"/>
        <family val="2"/>
      </rPr>
      <t>Annahme:</t>
    </r>
    <r>
      <rPr>
        <sz val="10"/>
        <color theme="0"/>
        <rFont val="Arial"/>
        <family val="2"/>
      </rPr>
      <t xml:space="preserve"> zukünftige EP werden im Gebiet mit Entgelteintrag erworben</t>
    </r>
  </si>
  <si>
    <t>BBG RV Vorjahr</t>
  </si>
  <si>
    <t>Daten aus der aktuellen Rentenauskunft der DRV</t>
  </si>
  <si>
    <t>Alter mit 85/0</t>
  </si>
  <si>
    <t>April 2018</t>
  </si>
  <si>
    <t>Alter am Monatsbeginn</t>
  </si>
  <si>
    <t>mit Abschlag</t>
  </si>
  <si>
    <t>MUSTERPERSON:  am 31.12.1961 geboren, St-Kl I, 45 Vers.-Jahre, 50.000 € Vorjahresentgelt, 50 Entgeltpunkte am 31.12.2017</t>
  </si>
  <si>
    <t>mögliche Rentenbeginne</t>
  </si>
  <si>
    <t>Rentenbeginn 63/3</t>
  </si>
  <si>
    <t>Rentenbeginn 64/5</t>
  </si>
  <si>
    <t>48 Monate ATZ</t>
  </si>
  <si>
    <t>18 Mo ALG I</t>
  </si>
  <si>
    <t>18 Mo Mini-Job</t>
  </si>
  <si>
    <t>Rentenbeginn 64/6</t>
  </si>
  <si>
    <t>vorauss. Ne-Einkünfte bis 85 J</t>
  </si>
  <si>
    <t xml:space="preserve">Bei der Berechnung wurde pauschaliert. Ergebnisse können von tatsächlichen Werten abweichen, sie sind zur Abschätzung von Tendenzen gedacht. </t>
  </si>
  <si>
    <t>vorauss. Brutto-Rente</t>
  </si>
  <si>
    <t>67 Jahre</t>
  </si>
  <si>
    <t>35-Jährige WZ laut Rentenauskunft erfüllt</t>
  </si>
  <si>
    <t>45-Jährige WZ laut Rentenauskunft erfüllt</t>
  </si>
  <si>
    <t>Mon</t>
  </si>
  <si>
    <t>Jahr</t>
  </si>
  <si>
    <t>erf. WZ dezimal</t>
  </si>
  <si>
    <t>Mo bis zur Erf. WZ</t>
  </si>
  <si>
    <t>Diff ???</t>
  </si>
  <si>
    <t>Diff rententechnisch</t>
  </si>
  <si>
    <t>aktuelles Alter</t>
  </si>
  <si>
    <t>rententechnisches Geb-Dat</t>
  </si>
  <si>
    <t>Wartezeit berücksichtigt bis</t>
  </si>
  <si>
    <t>Monat</t>
  </si>
  <si>
    <t>WZ Erf. nach WZ Prog</t>
  </si>
  <si>
    <t>Vergleich RB nach Re-Auskunft und Tabelle</t>
  </si>
  <si>
    <t>35-jährige WZ</t>
  </si>
  <si>
    <t>45-jährige WZ</t>
  </si>
  <si>
    <t>RA-Gr</t>
  </si>
  <si>
    <t>bes. lang</t>
  </si>
  <si>
    <t>lang</t>
  </si>
  <si>
    <t>SB</t>
  </si>
  <si>
    <t xml:space="preserve"> </t>
  </si>
  <si>
    <t>Tabelle</t>
  </si>
  <si>
    <t>Tab in Monate</t>
  </si>
  <si>
    <t>ohne Abschlag frühester RB</t>
  </si>
  <si>
    <t>mit Abschlag fr. RB</t>
  </si>
  <si>
    <t>Abgl:Tab+WZ+RAGr+SB</t>
  </si>
  <si>
    <t>35 Jahre</t>
  </si>
  <si>
    <t>45 Jahre</t>
  </si>
  <si>
    <t xml:space="preserve"> + 1 Tag</t>
  </si>
  <si>
    <t>fehlende Monate</t>
  </si>
  <si>
    <t>WZ-Mon. danach:</t>
  </si>
  <si>
    <t>rententechnisches Alter bei WZ bis</t>
  </si>
  <si>
    <t>Rentenauskunft</t>
  </si>
  <si>
    <t>fehlende Mon lt.</t>
  </si>
  <si>
    <t>Monate erfüllt bei</t>
  </si>
  <si>
    <t xml:space="preserve">fortlaufender WZ </t>
  </si>
  <si>
    <t>Kdg. + WZ</t>
  </si>
  <si>
    <t>frühester Rentenbeginn</t>
  </si>
  <si>
    <t>o. Abschl.</t>
  </si>
  <si>
    <t>m. Abschl.</t>
  </si>
  <si>
    <t xml:space="preserve"> + WZ-Monate danach</t>
  </si>
  <si>
    <t>Transferges. oder ATZ</t>
  </si>
  <si>
    <t>ohne Abschlag</t>
  </si>
  <si>
    <t>Mon:</t>
  </si>
  <si>
    <t>Bezugsdauer  ALG I</t>
  </si>
  <si>
    <t>Alter</t>
  </si>
  <si>
    <t>Dauer</t>
  </si>
  <si>
    <t>Alter heute</t>
  </si>
  <si>
    <t>Alter ALG I-Beg</t>
  </si>
  <si>
    <t>in Monate</t>
  </si>
  <si>
    <t>keine Vollzeit ab:</t>
  </si>
  <si>
    <t>ALG I Monate nach Anspruch</t>
  </si>
  <si>
    <t>rententechnisches Geburtsdatum plus RB (Jahr/Monat)</t>
  </si>
  <si>
    <t>gesamtes Blatt abgleichen mit FA (3)</t>
  </si>
  <si>
    <t xml:space="preserve">Berechnung überprüfen </t>
  </si>
  <si>
    <r>
      <rPr>
        <b/>
        <sz val="11"/>
        <color theme="0"/>
        <rFont val="Arial"/>
        <family val="2"/>
      </rPr>
      <t>35</t>
    </r>
    <r>
      <rPr>
        <sz val="11"/>
        <color theme="0"/>
        <rFont val="Arial"/>
        <family val="2"/>
      </rPr>
      <t xml:space="preserve"> Versicherungsjahre zum Rentenbeginn berücksichtigen</t>
    </r>
  </si>
  <si>
    <r>
      <rPr>
        <b/>
        <sz val="11"/>
        <color theme="0"/>
        <rFont val="Arial"/>
        <family val="2"/>
      </rPr>
      <t>45</t>
    </r>
    <r>
      <rPr>
        <sz val="11"/>
        <color theme="0"/>
        <rFont val="Arial"/>
        <family val="2"/>
      </rPr>
      <t xml:space="preserve"> Versicherungsjahre zum Rentenbeginn berücksichtigen</t>
    </r>
  </si>
  <si>
    <r>
      <t xml:space="preserve">frühester Rentenbeginn </t>
    </r>
    <r>
      <rPr>
        <b/>
        <sz val="11"/>
        <color theme="0"/>
        <rFont val="Arial"/>
        <family val="2"/>
      </rPr>
      <t>mit</t>
    </r>
    <r>
      <rPr>
        <sz val="11"/>
        <color theme="0"/>
        <rFont val="Arial"/>
        <family val="2"/>
      </rPr>
      <t xml:space="preserve"> Abschlag ab:</t>
    </r>
  </si>
  <si>
    <r>
      <t xml:space="preserve">frühester Rentenbeginn </t>
    </r>
    <r>
      <rPr>
        <b/>
        <sz val="11"/>
        <color theme="0"/>
        <rFont val="Arial"/>
        <family val="2"/>
      </rPr>
      <t>ohne</t>
    </r>
    <r>
      <rPr>
        <sz val="11"/>
        <color theme="0"/>
        <rFont val="Arial"/>
        <family val="2"/>
      </rPr>
      <t xml:space="preserve"> Abschlag ab:</t>
    </r>
  </si>
  <si>
    <t>Regelaltersgr.</t>
  </si>
  <si>
    <t>verbinden</t>
  </si>
  <si>
    <t xml:space="preserve">Werte bei 45 Jahren nicht ok </t>
  </si>
  <si>
    <t>Werte aus Nebenrechnung aus Re-Prognose plus</t>
  </si>
  <si>
    <t>Berechnungen prüfen wie RB nach Re-Auskunft</t>
  </si>
  <si>
    <t>Eingabedaten mit Verkettung aus eingestellten frühesten RB:</t>
  </si>
  <si>
    <t xml:space="preserve">Eingabedaten für Berechnung </t>
  </si>
  <si>
    <t>EP in Abhängigkeit vom Geburtsdatum</t>
  </si>
  <si>
    <t>EP</t>
  </si>
  <si>
    <t>akt. Datum</t>
  </si>
  <si>
    <t>voraussichtlicher monatlicher Rentenauszahlbetrag</t>
  </si>
  <si>
    <t>Transfergesellschaft</t>
  </si>
  <si>
    <t>Altersteilzeit</t>
  </si>
  <si>
    <t>Arbeitslosigkeit</t>
  </si>
  <si>
    <t>Wert</t>
  </si>
  <si>
    <r>
      <t xml:space="preserve">  </t>
    </r>
    <r>
      <rPr>
        <sz val="11"/>
        <color theme="1"/>
        <rFont val="Arial"/>
        <family val="2"/>
      </rPr>
      <t>von heute bis 85 Jahre anfallende</t>
    </r>
    <r>
      <rPr>
        <b/>
        <sz val="11"/>
        <color theme="1"/>
        <rFont val="Arial"/>
        <family val="2"/>
      </rPr>
      <t xml:space="preserve"> voraussichtliche Nettoeinkünfte  </t>
    </r>
  </si>
  <si>
    <t>persönliche Daten</t>
  </si>
  <si>
    <t>Eingabe persönliche Daten</t>
  </si>
  <si>
    <r>
      <t xml:space="preserve">weiter auf Tabellenblatt:                   </t>
    </r>
    <r>
      <rPr>
        <b/>
        <u/>
        <sz val="12"/>
        <color rgb="FF0070C0"/>
        <rFont val="Arial"/>
        <family val="2"/>
      </rPr>
      <t>2. Eingabe und Ergebnis</t>
    </r>
  </si>
  <si>
    <t>Bei dieser Demoversion erfolgt eine pauschalierte Berechnung ohne Beachtung aller möglichen Besonderheiten, dabei werden die Eingaben in diesem und dem folgenden Tabellenblatt berücksichtigt sowie das Vorjahresentgelt und die bisher errreichten Entgeltpunkte eines etwas überdurchschnittlichen sogenannten Eckrentners. Die tatsächlichen Rentenbeginne können in einigen Fällen vor den angezeigten Werten liegen. Auch die Rentenhöhe und die Gesamteinkünfte sind Näherungswerte und können von den tatsächlichen Werten abweichen.</t>
  </si>
  <si>
    <t>In den Seminaren "Was ist möglich vor 67? und "finanzielle Auswirkungen verschiedener Wege in die Rente" erhalten die Teilnehmer*innen Berechnungsprogramme in denen #</t>
  </si>
  <si>
    <t>Sonst  (450 €/Monat)</t>
  </si>
  <si>
    <t>Abschlag</t>
  </si>
  <si>
    <t>mögliche und gewählte Rentenbeginne</t>
  </si>
  <si>
    <t>Datum gewählter Rentenbeginn</t>
  </si>
  <si>
    <t>Abschlag bei gewähltem Rentenbeginn</t>
  </si>
  <si>
    <t>Monate bis gewähltem Rentenbeginn</t>
  </si>
  <si>
    <t>mit</t>
  </si>
  <si>
    <t>ohne</t>
  </si>
  <si>
    <r>
      <rPr>
        <b/>
        <sz val="11"/>
        <rFont val="Arial"/>
        <family val="2"/>
      </rPr>
      <t>35</t>
    </r>
    <r>
      <rPr>
        <sz val="11"/>
        <rFont val="Arial"/>
        <family val="2"/>
      </rPr>
      <t xml:space="preserve"> Versicherungsjahre zum Rentenbeginn berücksichtigen</t>
    </r>
  </si>
  <si>
    <r>
      <rPr>
        <b/>
        <sz val="11"/>
        <rFont val="Arial"/>
        <family val="2"/>
      </rPr>
      <t>45</t>
    </r>
    <r>
      <rPr>
        <sz val="11"/>
        <rFont val="Arial"/>
        <family val="2"/>
      </rPr>
      <t xml:space="preserve"> Versicherungsjahre zum Rentenbeginn berücksichtigen</t>
    </r>
  </si>
  <si>
    <t>aktuelles Datum:</t>
  </si>
  <si>
    <t>1.) Daten für Rentenbeginne eingeben</t>
  </si>
  <si>
    <t>2.) Rentenbeginn auswählen</t>
  </si>
  <si>
    <t>3.) Weg in die Rente auswählen</t>
  </si>
  <si>
    <t>(Anzahl der Monate eintragen, verschiedene Kombinationen sind möglich)</t>
  </si>
  <si>
    <t>Juni 2018</t>
  </si>
  <si>
    <t>Um die Bedienung dieses Programms einfach zu gestalten, sind das Vorjahresbrutto (47.000 €) und die Entgeltpunkte (altersabhängig) voreingestellt.</t>
  </si>
  <si>
    <t>unseren Seminaren</t>
  </si>
  <si>
    <t>Oktober</t>
  </si>
  <si>
    <t>Demoversion testen</t>
  </si>
  <si>
    <r>
      <t xml:space="preserve">Für die eingestellte Musterperson, ergeben sich durch Eingaben in die grauen Felder verschiedenen Wege in die Rente. Durch den Vergleich der voraussichtlichen Bruttorente und der Nettoenkünfte bis 85 Jahre sind </t>
    </r>
    <r>
      <rPr>
        <b/>
        <sz val="10"/>
        <color rgb="FF0070C0"/>
        <rFont val="Arial"/>
        <family val="2"/>
      </rPr>
      <t>Sozialpläne und Abfindungsangebote</t>
    </r>
    <r>
      <rPr>
        <sz val="10"/>
        <rFont val="Arial"/>
        <family val="2"/>
      </rPr>
      <t xml:space="preserve"> einfacher zu beurteilen. Die sich hier ergebenden Effekte gelten in der Tendenz auch für andere Geburtsdaten und Eingabewerte. Im Seminar "Finanzielle Auswirkungen verschiedener Wege in die Rente" lernen die Teilnehmenden die Berechnungswege kennen und erhalten eine Programmversion, bei der persönliche Eingabedaten, eine Veränderung der Parameter und die Einstellung von Zeitwertguthaben möglich sind. Voraussetzung für die Teilnahme an dem Seminar, ist ein vorheriger Besuch des Seminars "Rente - Was ist möglich vor 67?"</t>
    </r>
  </si>
  <si>
    <t>Feld für Hinweise zu möglichen Eingabefehlern</t>
  </si>
  <si>
    <t xml:space="preserve">Desweiteren erfolgt die Berechnung mit pauschalierten Werten, es werden nicht alle Besonderheiten berücksichtigt. Für die Ergebnisse wird keine Gewähr übernommen, sie sind zur Abschätzung von Tendenzen gedacht und können von den tatsächlichen Werten abweichen. </t>
  </si>
  <si>
    <t>Sind weitere persönliche Eingaben möglich?</t>
  </si>
  <si>
    <t>Um mit wenig Eingaben viele Informationen anzuzeigen, arbeitet dieses Programm mit pauschalen Voreinstellungen und berücksichtigt nicht alle Besonderheiten.
Dieses Programm zeigt die Unterschiede verschiedener Wege in die Rente an und ermöglicht es, vorzeitige Ausstiege und Abfindungsregelungen besser zu beurteilen. Für genauere Berechnungen sind andere Programme bzw. Auskünfte der jeweiligen Ämter und Organisationen notwendig.
In den nachfolgend aufgeführten Seminaren erhalten die Teilnehmer*innen Informationen und Programme mit persönlichen Einstellmöglichkeiten zur genaueren Berechnung der einzelnen Werte.</t>
  </si>
  <si>
    <t>Was ist möglich vor 67?</t>
  </si>
  <si>
    <t>Diese Seminare werden inzwischen auch von anderen Referenten durchgeführt. Nicht alle nutzen unsere Programme.</t>
  </si>
  <si>
    <t>Die auf der Basis der Infoversion erstellten Programme gibt es in</t>
  </si>
  <si>
    <t xml:space="preserve">und in diesen Seminaren einiger </t>
  </si>
  <si>
    <t xml:space="preserve">weiterer Referenten im </t>
  </si>
  <si>
    <t>und im November.</t>
  </si>
  <si>
    <t>- Rentenbeginne, Rentenhöhe und Hinzuverdienst</t>
  </si>
  <si>
    <r>
      <t>Leistungen der Sozialversicherung</t>
    </r>
    <r>
      <rPr>
        <b/>
        <sz val="12"/>
        <color theme="1"/>
        <rFont val="Calibri"/>
        <family val="2"/>
        <scheme val="minor"/>
      </rPr>
      <t xml:space="preserve"> </t>
    </r>
    <r>
      <rPr>
        <sz val="12"/>
        <color theme="1"/>
        <rFont val="Calibri"/>
        <family val="2"/>
        <scheme val="minor"/>
      </rPr>
      <t>(Was ist möglich vor der Rente)</t>
    </r>
  </si>
  <si>
    <t>- Arbeitslosengeld I, Kurzarbeitergeld, Krankengeld, Zeitwertguthaben, Ausgleich von Rentenabschlägen</t>
  </si>
  <si>
    <t>- Altersteilzeitentgelt, Aufstockung, Lage und Dauer der Altersteilzeit</t>
  </si>
  <si>
    <r>
      <t>Finanzielle Auswirkungen verschiedener Wege in die Rente</t>
    </r>
    <r>
      <rPr>
        <sz val="12"/>
        <color theme="1"/>
        <rFont val="Arial"/>
        <family val="2"/>
      </rPr>
      <t xml:space="preserve"> (Teure Fehler vermeiden)</t>
    </r>
  </si>
  <si>
    <t>- Gesamteinkünfte bei den verschiedenen Wegen, Beurteilung von Einbußen und Abfindungen</t>
  </si>
  <si>
    <t>Web-Programm</t>
  </si>
  <si>
    <t xml:space="preserve">Unabhängig von einem Seminarbesuch können Betriebsräte mit umfassenden Rentenkenntnissen ein 
Web-Programm zu Rente und Altersteilzeit kaufen, dass nach der Eingabe weniger Daten aus der </t>
  </si>
  <si>
    <t>Rentenauskunft umfangreiche Informationen anzeigt:</t>
  </si>
  <si>
    <r>
      <t xml:space="preserve">interessante Vergleiche am 09.04.18 / </t>
    </r>
    <r>
      <rPr>
        <sz val="12"/>
        <color theme="0"/>
        <rFont val="Arial"/>
        <family val="2"/>
      </rPr>
      <t>weitere Berechnungen sind oben möglich</t>
    </r>
  </si>
  <si>
    <r>
      <rPr>
        <b/>
        <u/>
        <sz val="12"/>
        <rFont val="Arial"/>
        <family val="2"/>
      </rPr>
      <t>Berechnungsergebnisse</t>
    </r>
    <r>
      <rPr>
        <u/>
        <sz val="12"/>
        <rFont val="Arial"/>
        <family val="2"/>
      </rPr>
      <t xml:space="preserve"> </t>
    </r>
    <r>
      <rPr>
        <u/>
        <sz val="11"/>
        <rFont val="Arial"/>
        <family val="2"/>
      </rPr>
      <t xml:space="preserve">  </t>
    </r>
    <r>
      <rPr>
        <u/>
        <sz val="10"/>
        <rFont val="Arial"/>
        <family val="2"/>
      </rPr>
      <t>für 47.000 € Vorjahreseinkünfte</t>
    </r>
  </si>
  <si>
    <t xml:space="preserve"> ˅ weitere Tabellenblätter unten beachten ˅</t>
  </si>
  <si>
    <t>Eingaben in rote Felder - oben beginnen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</si>
</sst>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quot;"/>
    <numFmt numFmtId="165" formatCode="0.0"/>
    <numFmt numFmtId="166" formatCode="0.0000"/>
    <numFmt numFmtId="167" formatCode="dd/mm/yy;@"/>
  </numFmts>
  <fonts count="71" x14ac:knownFonts="1">
    <font>
      <sz val="11"/>
      <color theme="1"/>
      <name val="Calibri"/>
      <family val="2"/>
      <scheme val="minor"/>
    </font>
    <font>
      <sz val="10"/>
      <name val="Arial"/>
      <family val="2"/>
    </font>
    <font>
      <sz val="11"/>
      <color theme="1"/>
      <name val="Arial"/>
      <family val="2"/>
    </font>
    <font>
      <b/>
      <sz val="10"/>
      <name val="Arial"/>
      <family val="2"/>
    </font>
    <font>
      <b/>
      <u/>
      <sz val="10"/>
      <name val="Arial"/>
      <family val="2"/>
    </font>
    <font>
      <b/>
      <sz val="10"/>
      <color rgb="FFFF0000"/>
      <name val="Arial"/>
      <family val="2"/>
    </font>
    <font>
      <sz val="12"/>
      <name val="Arial"/>
      <family val="2"/>
    </font>
    <font>
      <b/>
      <sz val="12"/>
      <name val="Arial"/>
      <family val="2"/>
    </font>
    <font>
      <b/>
      <sz val="11"/>
      <name val="Arial"/>
      <family val="2"/>
    </font>
    <font>
      <sz val="11"/>
      <name val="Arial"/>
      <family val="2"/>
    </font>
    <font>
      <b/>
      <sz val="12"/>
      <color indexed="11"/>
      <name val="Arial"/>
      <family val="2"/>
    </font>
    <font>
      <u/>
      <sz val="10"/>
      <color indexed="12"/>
      <name val="Arial"/>
      <family val="2"/>
    </font>
    <font>
      <b/>
      <sz val="12"/>
      <color indexed="10"/>
      <name val="Arial"/>
      <family val="2"/>
    </font>
    <font>
      <sz val="9"/>
      <name val="Arial"/>
      <family val="2"/>
    </font>
    <font>
      <sz val="9"/>
      <color indexed="81"/>
      <name val="Segoe UI"/>
      <family val="2"/>
    </font>
    <font>
      <b/>
      <sz val="10"/>
      <color rgb="FF0070C0"/>
      <name val="Arial"/>
      <family val="2"/>
    </font>
    <font>
      <sz val="9"/>
      <color theme="1"/>
      <name val="Arial"/>
      <family val="2"/>
    </font>
    <font>
      <sz val="12"/>
      <color theme="1"/>
      <name val="Arial"/>
      <family val="2"/>
    </font>
    <font>
      <u/>
      <sz val="11"/>
      <color theme="10"/>
      <name val="Calibri"/>
      <family val="2"/>
      <scheme val="minor"/>
    </font>
    <font>
      <b/>
      <sz val="22"/>
      <color rgb="FFFF0000"/>
      <name val="Arial"/>
      <family val="2"/>
    </font>
    <font>
      <sz val="16"/>
      <name val="Arial"/>
      <family val="2"/>
    </font>
    <font>
      <b/>
      <u/>
      <sz val="12"/>
      <name val="Arial"/>
      <family val="2"/>
    </font>
    <font>
      <u/>
      <sz val="11"/>
      <name val="Arial"/>
      <family val="2"/>
    </font>
    <font>
      <sz val="11"/>
      <color theme="1"/>
      <name val="Calibri"/>
      <family val="2"/>
      <scheme val="minor"/>
    </font>
    <font>
      <sz val="10"/>
      <color theme="1"/>
      <name val="Calibri"/>
      <family val="2"/>
      <scheme val="minor"/>
    </font>
    <font>
      <sz val="11"/>
      <color theme="0"/>
      <name val="Calibri"/>
      <family val="2"/>
      <scheme val="minor"/>
    </font>
    <font>
      <sz val="12"/>
      <color theme="1"/>
      <name val="Calibri"/>
      <family val="2"/>
      <scheme val="minor"/>
    </font>
    <font>
      <sz val="12"/>
      <color theme="0"/>
      <name val="Arial"/>
      <family val="2"/>
    </font>
    <font>
      <sz val="10"/>
      <color theme="0"/>
      <name val="Arial"/>
      <family val="2"/>
    </font>
    <font>
      <sz val="11"/>
      <color theme="0"/>
      <name val="Arial"/>
      <family val="2"/>
    </font>
    <font>
      <u/>
      <sz val="10"/>
      <color theme="0"/>
      <name val="Arial"/>
      <family val="2"/>
    </font>
    <font>
      <b/>
      <sz val="10"/>
      <color theme="0"/>
      <name val="Arial"/>
      <family val="2"/>
    </font>
    <font>
      <sz val="12"/>
      <color theme="0" tint="-0.249977111117893"/>
      <name val="Arial"/>
      <family val="2"/>
    </font>
    <font>
      <sz val="11"/>
      <color theme="0" tint="-0.249977111117893"/>
      <name val="Calibri"/>
      <family val="2"/>
      <scheme val="minor"/>
    </font>
    <font>
      <sz val="11"/>
      <name val="Calibri"/>
      <family val="2"/>
      <scheme val="minor"/>
    </font>
    <font>
      <sz val="10"/>
      <color theme="1"/>
      <name val="Arial"/>
      <family val="2"/>
    </font>
    <font>
      <b/>
      <sz val="11"/>
      <color theme="1"/>
      <name val="Calibri"/>
      <family val="2"/>
      <scheme val="minor"/>
    </font>
    <font>
      <b/>
      <sz val="10"/>
      <color theme="1"/>
      <name val="Arial"/>
      <family val="2"/>
    </font>
    <font>
      <u/>
      <sz val="12"/>
      <color theme="1"/>
      <name val="Calibri"/>
      <family val="2"/>
      <scheme val="minor"/>
    </font>
    <font>
      <b/>
      <sz val="12"/>
      <color theme="1"/>
      <name val="Calibri"/>
      <family val="2"/>
      <scheme val="minor"/>
    </font>
    <font>
      <b/>
      <sz val="11"/>
      <color rgb="FFFF0000"/>
      <name val="Calibri"/>
      <family val="2"/>
      <scheme val="minor"/>
    </font>
    <font>
      <b/>
      <sz val="11"/>
      <color theme="0"/>
      <name val="Arial"/>
      <family val="2"/>
    </font>
    <font>
      <b/>
      <sz val="12"/>
      <color rgb="FFFF0000"/>
      <name val="Arial"/>
      <family val="2"/>
    </font>
    <font>
      <b/>
      <sz val="11"/>
      <color rgb="FFFF0000"/>
      <name val="Arial"/>
      <family val="2"/>
    </font>
    <font>
      <sz val="10"/>
      <color rgb="FFFF0000"/>
      <name val="Arial"/>
      <family val="2"/>
    </font>
    <font>
      <b/>
      <sz val="11"/>
      <color theme="1"/>
      <name val="Arial"/>
      <family val="2"/>
    </font>
    <font>
      <b/>
      <sz val="10"/>
      <color rgb="FFFF0000"/>
      <name val="Calibri"/>
      <family val="2"/>
      <scheme val="minor"/>
    </font>
    <font>
      <b/>
      <sz val="12"/>
      <color rgb="FF0070C0"/>
      <name val="Arial"/>
      <family val="2"/>
    </font>
    <font>
      <b/>
      <u/>
      <sz val="12"/>
      <color rgb="FF0070C0"/>
      <name val="Arial"/>
      <family val="2"/>
    </font>
    <font>
      <sz val="11"/>
      <color rgb="FF0070C0"/>
      <name val="Calibri"/>
      <family val="2"/>
      <scheme val="minor"/>
    </font>
    <font>
      <b/>
      <sz val="10"/>
      <color rgb="FFCC00CC"/>
      <name val="Arial"/>
      <family val="2"/>
    </font>
    <font>
      <u/>
      <sz val="12"/>
      <name val="Calibri"/>
      <family val="2"/>
      <scheme val="minor"/>
    </font>
    <font>
      <u/>
      <sz val="11"/>
      <name val="Calibri"/>
      <family val="2"/>
      <scheme val="minor"/>
    </font>
    <font>
      <b/>
      <sz val="10"/>
      <color rgb="FF0070C0"/>
      <name val="Calibri"/>
      <family val="2"/>
      <scheme val="minor"/>
    </font>
    <font>
      <b/>
      <sz val="10"/>
      <color rgb="FFCC0099"/>
      <name val="Arial"/>
      <family val="2"/>
    </font>
    <font>
      <u/>
      <sz val="12"/>
      <color theme="1"/>
      <name val="Arial"/>
      <family val="2"/>
    </font>
    <font>
      <b/>
      <sz val="11"/>
      <color theme="0"/>
      <name val="Calibri"/>
      <family val="2"/>
      <scheme val="minor"/>
    </font>
    <font>
      <b/>
      <sz val="12"/>
      <color theme="0"/>
      <name val="Arial"/>
      <family val="2"/>
    </font>
    <font>
      <u/>
      <sz val="12"/>
      <color theme="0"/>
      <name val="Calibri"/>
      <family val="2"/>
      <scheme val="minor"/>
    </font>
    <font>
      <sz val="12"/>
      <color theme="0"/>
      <name val="Calibri"/>
      <family val="2"/>
      <scheme val="minor"/>
    </font>
    <font>
      <u/>
      <sz val="11"/>
      <color theme="0"/>
      <name val="Arial"/>
      <family val="2"/>
    </font>
    <font>
      <u/>
      <sz val="11"/>
      <color theme="0"/>
      <name val="Calibri"/>
      <family val="2"/>
      <scheme val="minor"/>
    </font>
    <font>
      <sz val="9"/>
      <color theme="0"/>
      <name val="Arial"/>
      <family val="2"/>
    </font>
    <font>
      <sz val="10"/>
      <color theme="0"/>
      <name val="Calibri"/>
      <family val="2"/>
      <scheme val="minor"/>
    </font>
    <font>
      <b/>
      <sz val="10"/>
      <color theme="0"/>
      <name val="Calibri"/>
      <family val="2"/>
      <scheme val="minor"/>
    </font>
    <font>
      <b/>
      <u/>
      <sz val="10"/>
      <color theme="0"/>
      <name val="Arial"/>
      <family val="2"/>
    </font>
    <font>
      <sz val="16"/>
      <color theme="0"/>
      <name val="Arial"/>
      <family val="2"/>
    </font>
    <font>
      <u/>
      <sz val="12"/>
      <name val="Arial"/>
      <family val="2"/>
    </font>
    <font>
      <u/>
      <sz val="10"/>
      <name val="Arial"/>
      <family val="2"/>
    </font>
    <font>
      <b/>
      <sz val="12"/>
      <name val="Calibri"/>
      <family val="2"/>
      <scheme val="minor"/>
    </font>
    <font>
      <b/>
      <sz val="11"/>
      <name val="Calibri"/>
      <family val="2"/>
      <scheme val="minor"/>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66FF"/>
        <bgColor indexed="64"/>
      </patternFill>
    </fill>
    <fill>
      <patternFill patternType="solid">
        <fgColor theme="0" tint="-0.14999847407452621"/>
        <bgColor indexed="64"/>
      </patternFill>
    </fill>
    <fill>
      <patternFill patternType="solid">
        <fgColor rgb="FFFF00FF"/>
        <bgColor indexed="64"/>
      </patternFill>
    </fill>
    <fill>
      <patternFill patternType="solid">
        <fgColor rgb="FF7030A0"/>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0"/>
        <bgColor indexed="64"/>
      </patternFill>
    </fill>
    <fill>
      <patternFill patternType="solid">
        <fgColor rgb="FFFF99FF"/>
        <bgColor indexed="64"/>
      </patternFill>
    </fill>
    <fill>
      <patternFill patternType="solid">
        <fgColor rgb="FFFF9900"/>
        <bgColor indexed="64"/>
      </patternFill>
    </fill>
  </fills>
  <borders count="47">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 fillId="0" borderId="0"/>
    <xf numFmtId="0" fontId="11" fillId="0" borderId="0" applyNumberFormat="0" applyFill="0" applyBorder="0" applyAlignment="0" applyProtection="0">
      <alignment vertical="top"/>
      <protection locked="0"/>
    </xf>
    <xf numFmtId="0" fontId="18" fillId="0" borderId="0" applyNumberFormat="0" applyFill="0" applyBorder="0" applyAlignment="0" applyProtection="0"/>
    <xf numFmtId="0" fontId="1" fillId="0" borderId="0"/>
  </cellStyleXfs>
  <cellXfs count="665">
    <xf numFmtId="0" fontId="0" fillId="0" borderId="0" xfId="0"/>
    <xf numFmtId="0" fontId="1" fillId="0" borderId="0" xfId="1" applyFont="1" applyAlignment="1" applyProtection="1">
      <alignment horizontal="left"/>
      <protection hidden="1"/>
    </xf>
    <xf numFmtId="0" fontId="1" fillId="0" borderId="0" xfId="1" applyFont="1" applyProtection="1">
      <protection hidden="1"/>
    </xf>
    <xf numFmtId="0" fontId="1" fillId="0" borderId="0" xfId="1" applyFont="1" applyAlignment="1" applyProtection="1">
      <alignment horizontal="center"/>
      <protection hidden="1"/>
    </xf>
    <xf numFmtId="0" fontId="7" fillId="2" borderId="0" xfId="1" applyFont="1" applyFill="1" applyBorder="1" applyAlignment="1" applyProtection="1">
      <alignment horizontal="center" vertical="center"/>
      <protection hidden="1"/>
    </xf>
    <xf numFmtId="0" fontId="1" fillId="0" borderId="0" xfId="1" applyFont="1" applyBorder="1" applyAlignment="1" applyProtection="1">
      <alignment horizontal="center"/>
      <protection hidden="1"/>
    </xf>
    <xf numFmtId="0" fontId="4" fillId="0" borderId="0" xfId="1" applyFont="1" applyAlignment="1" applyProtection="1">
      <alignment horizontal="right"/>
      <protection hidden="1"/>
    </xf>
    <xf numFmtId="0" fontId="13" fillId="2" borderId="0" xfId="1" applyFont="1" applyFill="1" applyAlignment="1" applyProtection="1">
      <alignment horizontal="right" vertical="center"/>
      <protection hidden="1"/>
    </xf>
    <xf numFmtId="0" fontId="12" fillId="0" borderId="0" xfId="1" applyFont="1" applyBorder="1" applyAlignment="1" applyProtection="1">
      <alignment horizontal="center"/>
      <protection hidden="1"/>
    </xf>
    <xf numFmtId="0" fontId="1" fillId="2" borderId="0" xfId="1" applyFont="1" applyFill="1" applyProtection="1">
      <protection hidden="1"/>
    </xf>
    <xf numFmtId="0" fontId="1" fillId="0" borderId="0" xfId="1" applyAlignment="1" applyProtection="1">
      <alignment horizontal="left"/>
      <protection hidden="1"/>
    </xf>
    <xf numFmtId="0" fontId="1" fillId="2" borderId="0" xfId="1" applyFont="1" applyFill="1" applyAlignment="1" applyProtection="1">
      <alignment horizontal="center"/>
      <protection hidden="1"/>
    </xf>
    <xf numFmtId="0" fontId="0" fillId="0" borderId="0" xfId="0" applyAlignment="1" applyProtection="1">
      <protection hidden="1"/>
    </xf>
    <xf numFmtId="0" fontId="10" fillId="0" borderId="0" xfId="1" applyFont="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6" fillId="2" borderId="0" xfId="1" applyFont="1" applyFill="1" applyAlignment="1" applyProtection="1">
      <alignment vertical="center"/>
      <protection hidden="1"/>
    </xf>
    <xf numFmtId="0" fontId="19" fillId="0" borderId="0" xfId="1" applyFont="1" applyAlignment="1" applyProtection="1">
      <alignment horizontal="center" vertical="center"/>
      <protection hidden="1"/>
    </xf>
    <xf numFmtId="0" fontId="1" fillId="2" borderId="0" xfId="1" applyFont="1" applyFill="1" applyBorder="1" applyProtection="1">
      <protection hidden="1"/>
    </xf>
    <xf numFmtId="0" fontId="1" fillId="0" borderId="0" xfId="1" applyFont="1" applyFill="1" applyBorder="1" applyProtection="1">
      <protection hidden="1"/>
    </xf>
    <xf numFmtId="0" fontId="28" fillId="0" borderId="0" xfId="1" applyFont="1" applyProtection="1">
      <protection hidden="1"/>
    </xf>
    <xf numFmtId="1" fontId="28" fillId="2" borderId="0" xfId="1" applyNumberFormat="1" applyFont="1" applyFill="1" applyBorder="1" applyAlignment="1" applyProtection="1">
      <alignment vertical="center" wrapText="1"/>
      <protection hidden="1"/>
    </xf>
    <xf numFmtId="0" fontId="28" fillId="0" borderId="0" xfId="1" applyFont="1" applyBorder="1" applyAlignment="1" applyProtection="1">
      <alignment horizontal="left" vertical="center" wrapText="1"/>
      <protection hidden="1"/>
    </xf>
    <xf numFmtId="0" fontId="29" fillId="0" borderId="0" xfId="1" applyFont="1" applyBorder="1" applyAlignment="1" applyProtection="1">
      <alignment horizontal="center"/>
      <protection hidden="1"/>
    </xf>
    <xf numFmtId="0" fontId="9" fillId="0" borderId="0" xfId="1" applyFont="1" applyBorder="1" applyAlignment="1" applyProtection="1">
      <alignment vertical="center" wrapText="1"/>
      <protection hidden="1"/>
    </xf>
    <xf numFmtId="0" fontId="9" fillId="0" borderId="0" xfId="1" applyFont="1" applyBorder="1" applyAlignment="1" applyProtection="1">
      <alignment horizontal="left" vertical="center" wrapText="1"/>
      <protection hidden="1"/>
    </xf>
    <xf numFmtId="0" fontId="9" fillId="0" borderId="0" xfId="1" applyFont="1" applyBorder="1" applyAlignment="1" applyProtection="1">
      <alignment horizontal="right" vertical="center" wrapText="1"/>
      <protection hidden="1"/>
    </xf>
    <xf numFmtId="0" fontId="29" fillId="0" borderId="0" xfId="1" applyFont="1" applyProtection="1">
      <protection hidden="1"/>
    </xf>
    <xf numFmtId="0" fontId="9" fillId="0" borderId="0" xfId="1" applyFont="1" applyProtection="1">
      <protection hidden="1"/>
    </xf>
    <xf numFmtId="0" fontId="27" fillId="2" borderId="0" xfId="1" applyFont="1" applyFill="1" applyBorder="1" applyAlignment="1" applyProtection="1">
      <alignment horizontal="left" vertical="center"/>
      <protection hidden="1"/>
    </xf>
    <xf numFmtId="0" fontId="28" fillId="0" borderId="0" xfId="1" applyFont="1" applyAlignment="1" applyProtection="1">
      <alignment horizontal="center"/>
      <protection hidden="1"/>
    </xf>
    <xf numFmtId="1" fontId="29" fillId="2" borderId="0" xfId="1" applyNumberFormat="1" applyFont="1" applyFill="1" applyBorder="1" applyAlignment="1" applyProtection="1">
      <alignment vertical="center" wrapText="1"/>
      <protection hidden="1"/>
    </xf>
    <xf numFmtId="0" fontId="31" fillId="0" borderId="0" xfId="1" applyFont="1" applyProtection="1">
      <protection hidden="1"/>
    </xf>
    <xf numFmtId="0" fontId="27" fillId="0" borderId="0" xfId="1"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2" borderId="0" xfId="1" applyFont="1" applyFill="1" applyBorder="1" applyProtection="1">
      <protection hidden="1"/>
    </xf>
    <xf numFmtId="0" fontId="0" fillId="0" borderId="0" xfId="0" applyBorder="1" applyAlignment="1" applyProtection="1">
      <protection hidden="1"/>
    </xf>
    <xf numFmtId="0" fontId="6" fillId="0" borderId="0" xfId="1" applyFont="1" applyFill="1" applyBorder="1" applyAlignment="1" applyProtection="1">
      <alignment horizontal="center" vertical="center"/>
      <protection hidden="1"/>
    </xf>
    <xf numFmtId="1" fontId="1" fillId="2" borderId="0" xfId="1" applyNumberFormat="1" applyFont="1" applyFill="1" applyBorder="1" applyAlignment="1" applyProtection="1">
      <alignment vertical="center" wrapText="1"/>
      <protection hidden="1"/>
    </xf>
    <xf numFmtId="0" fontId="1" fillId="0" borderId="0" xfId="1" applyFont="1" applyBorder="1" applyProtection="1">
      <protection hidden="1"/>
    </xf>
    <xf numFmtId="0" fontId="1" fillId="0" borderId="0" xfId="1" applyFont="1" applyBorder="1" applyAlignment="1" applyProtection="1">
      <alignment horizontal="left" vertical="center"/>
      <protection hidden="1"/>
    </xf>
    <xf numFmtId="0" fontId="17" fillId="0" borderId="0" xfId="0" applyFont="1" applyFill="1" applyBorder="1" applyAlignment="1" applyProtection="1">
      <alignment horizontal="center" vertical="center" shrinkToFit="1"/>
      <protection hidden="1"/>
    </xf>
    <xf numFmtId="1" fontId="6" fillId="0" borderId="0" xfId="1" applyNumberFormat="1" applyFont="1" applyFill="1" applyBorder="1" applyAlignment="1" applyProtection="1">
      <alignment horizontal="left" vertical="center" wrapText="1"/>
      <protection hidden="1"/>
    </xf>
    <xf numFmtId="0" fontId="12" fillId="0" borderId="0" xfId="1" applyFont="1" applyBorder="1" applyAlignment="1" applyProtection="1">
      <alignment horizontal="center" vertical="center"/>
      <protection hidden="1"/>
    </xf>
    <xf numFmtId="0" fontId="6" fillId="2" borderId="0" xfId="1" applyFont="1" applyFill="1" applyBorder="1" applyAlignment="1" applyProtection="1">
      <alignment vertical="center" wrapText="1"/>
      <protection hidden="1"/>
    </xf>
    <xf numFmtId="0" fontId="6" fillId="0" borderId="0" xfId="1" applyFont="1" applyBorder="1" applyAlignment="1" applyProtection="1">
      <alignment wrapText="1"/>
      <protection hidden="1"/>
    </xf>
    <xf numFmtId="0" fontId="6" fillId="0" borderId="0" xfId="1" applyFont="1" applyBorder="1" applyProtection="1">
      <protection hidden="1"/>
    </xf>
    <xf numFmtId="0" fontId="6" fillId="0" borderId="0" xfId="1" applyFont="1" applyBorder="1" applyAlignment="1" applyProtection="1">
      <alignment horizontal="right" vertical="center"/>
      <protection hidden="1"/>
    </xf>
    <xf numFmtId="0" fontId="6" fillId="0" borderId="0" xfId="1" applyFont="1" applyAlignment="1" applyProtection="1">
      <alignment horizontal="right"/>
      <protection hidden="1"/>
    </xf>
    <xf numFmtId="0" fontId="6" fillId="0" borderId="0" xfId="1" applyFont="1" applyBorder="1" applyAlignment="1" applyProtection="1">
      <alignment horizontal="right"/>
      <protection hidden="1"/>
    </xf>
    <xf numFmtId="0" fontId="6" fillId="0" borderId="0" xfId="1" applyFont="1" applyBorder="1" applyAlignment="1" applyProtection="1">
      <alignment horizontal="center" vertical="center"/>
      <protection hidden="1"/>
    </xf>
    <xf numFmtId="0" fontId="6" fillId="0" borderId="0" xfId="1" applyFont="1" applyBorder="1" applyAlignment="1" applyProtection="1">
      <protection hidden="1"/>
    </xf>
    <xf numFmtId="0" fontId="6" fillId="0" borderId="0" xfId="1" applyFont="1" applyBorder="1" applyAlignment="1" applyProtection="1">
      <alignment horizontal="left" vertical="center" wrapText="1"/>
      <protection hidden="1"/>
    </xf>
    <xf numFmtId="0" fontId="6" fillId="0" borderId="0" xfId="1" applyFont="1" applyBorder="1" applyAlignment="1" applyProtection="1">
      <alignment horizontal="left" wrapText="1"/>
      <protection hidden="1"/>
    </xf>
    <xf numFmtId="0" fontId="6" fillId="0" borderId="0" xfId="1" applyFont="1" applyProtection="1">
      <protection hidden="1"/>
    </xf>
    <xf numFmtId="0" fontId="5" fillId="0" borderId="0" xfId="0" applyFont="1" applyBorder="1" applyAlignment="1" applyProtection="1">
      <alignment horizontal="left" vertical="center"/>
      <protection hidden="1"/>
    </xf>
    <xf numFmtId="0" fontId="16" fillId="0" borderId="5" xfId="0" applyFont="1" applyBorder="1" applyProtection="1">
      <protection hidden="1"/>
    </xf>
    <xf numFmtId="0" fontId="2" fillId="0" borderId="7" xfId="0" applyFont="1" applyBorder="1" applyProtection="1">
      <protection hidden="1"/>
    </xf>
    <xf numFmtId="0" fontId="2" fillId="0" borderId="4" xfId="0" applyFont="1" applyBorder="1" applyProtection="1">
      <protection hidden="1"/>
    </xf>
    <xf numFmtId="0" fontId="2" fillId="0" borderId="13" xfId="0" applyFont="1" applyBorder="1" applyProtection="1">
      <protection hidden="1"/>
    </xf>
    <xf numFmtId="0" fontId="2" fillId="0" borderId="9" xfId="0" applyFont="1" applyBorder="1" applyProtection="1">
      <protection hidden="1"/>
    </xf>
    <xf numFmtId="0" fontId="2" fillId="0" borderId="3" xfId="0" applyFont="1" applyBorder="1" applyProtection="1">
      <protection hidden="1"/>
    </xf>
    <xf numFmtId="0" fontId="2" fillId="0" borderId="14" xfId="0" applyFont="1" applyBorder="1" applyProtection="1">
      <protection hidden="1"/>
    </xf>
    <xf numFmtId="0" fontId="20" fillId="0" borderId="0" xfId="1" applyFont="1" applyProtection="1">
      <protection hidden="1"/>
    </xf>
    <xf numFmtId="1" fontId="1" fillId="0" borderId="0" xfId="1" applyNumberFormat="1" applyFont="1" applyProtection="1">
      <protection hidden="1"/>
    </xf>
    <xf numFmtId="0" fontId="1" fillId="0" borderId="0" xfId="1" applyFont="1" applyFill="1" applyBorder="1" applyAlignment="1" applyProtection="1">
      <alignment vertical="center" wrapText="1"/>
      <protection hidden="1"/>
    </xf>
    <xf numFmtId="1" fontId="20" fillId="0" borderId="0" xfId="1" applyNumberFormat="1" applyFont="1" applyFill="1" applyBorder="1" applyAlignment="1" applyProtection="1">
      <alignment horizontal="center" vertical="center"/>
      <protection hidden="1"/>
    </xf>
    <xf numFmtId="1" fontId="1" fillId="0" borderId="0" xfId="1" applyNumberFormat="1" applyFont="1" applyFill="1" applyBorder="1" applyAlignment="1" applyProtection="1">
      <alignment horizontal="center" vertical="center"/>
      <protection hidden="1"/>
    </xf>
    <xf numFmtId="1" fontId="1" fillId="0" borderId="0" xfId="1" applyNumberFormat="1" applyFont="1" applyFill="1" applyBorder="1" applyAlignment="1" applyProtection="1">
      <alignment horizontal="center" vertical="center" wrapText="1"/>
      <protection hidden="1"/>
    </xf>
    <xf numFmtId="165" fontId="1" fillId="0" borderId="0" xfId="1" applyNumberFormat="1" applyFont="1" applyFill="1" applyBorder="1" applyAlignment="1" applyProtection="1">
      <alignment vertical="center" wrapText="1"/>
      <protection hidden="1"/>
    </xf>
    <xf numFmtId="0" fontId="1" fillId="0" borderId="0" xfId="1" applyFont="1" applyFill="1" applyAlignment="1" applyProtection="1">
      <alignment vertical="top"/>
      <protection hidden="1"/>
    </xf>
    <xf numFmtId="0" fontId="3" fillId="0" borderId="0" xfId="1" applyFont="1" applyFill="1" applyBorder="1" applyAlignment="1" applyProtection="1">
      <alignment vertical="center"/>
      <protection hidden="1"/>
    </xf>
    <xf numFmtId="1" fontId="20" fillId="0" borderId="0" xfId="1" applyNumberFormat="1" applyFont="1" applyFill="1" applyBorder="1" applyAlignment="1" applyProtection="1">
      <alignment vertical="center" wrapText="1"/>
      <protection hidden="1"/>
    </xf>
    <xf numFmtId="1" fontId="20" fillId="0" borderId="0" xfId="1" applyNumberFormat="1" applyFont="1" applyFill="1" applyBorder="1" applyAlignment="1" applyProtection="1">
      <alignment horizontal="left" vertical="center" wrapText="1"/>
      <protection hidden="1"/>
    </xf>
    <xf numFmtId="0" fontId="1" fillId="0" borderId="0" xfId="1" applyFont="1" applyFill="1" applyProtection="1">
      <protection hidden="1"/>
    </xf>
    <xf numFmtId="0" fontId="20" fillId="0" borderId="0" xfId="1" applyFont="1" applyAlignment="1" applyProtection="1">
      <alignment horizontal="left"/>
      <protection hidden="1"/>
    </xf>
    <xf numFmtId="1" fontId="1" fillId="0" borderId="0" xfId="1" applyNumberFormat="1" applyFont="1" applyFill="1" applyBorder="1" applyAlignment="1" applyProtection="1">
      <alignment vertical="center" wrapText="1"/>
      <protection hidden="1"/>
    </xf>
    <xf numFmtId="0" fontId="9" fillId="0" borderId="0" xfId="1" quotePrefix="1" applyFont="1" applyProtection="1">
      <protection hidden="1"/>
    </xf>
    <xf numFmtId="0" fontId="3" fillId="0" borderId="0" xfId="1" applyFont="1" applyFill="1" applyBorder="1" applyAlignment="1" applyProtection="1">
      <alignment horizontal="left" vertical="center"/>
      <protection hidden="1"/>
    </xf>
    <xf numFmtId="0" fontId="1" fillId="0" borderId="0" xfId="1" applyFont="1" applyAlignment="1" applyProtection="1">
      <alignment horizontal="right"/>
      <protection hidden="1"/>
    </xf>
    <xf numFmtId="0" fontId="1" fillId="0" borderId="0" xfId="1" applyFont="1" applyFill="1" applyBorder="1" applyAlignment="1" applyProtection="1">
      <alignment horizontal="left" vertical="center"/>
      <protection hidden="1"/>
    </xf>
    <xf numFmtId="0" fontId="1" fillId="0" borderId="0" xfId="1" applyFont="1" applyAlignment="1" applyProtection="1">
      <alignment horizontal="right" vertical="center"/>
      <protection hidden="1"/>
    </xf>
    <xf numFmtId="1" fontId="1" fillId="0" borderId="0" xfId="1" applyNumberFormat="1" applyFont="1" applyAlignment="1" applyProtection="1">
      <alignment horizontal="right" vertical="center"/>
      <protection hidden="1"/>
    </xf>
    <xf numFmtId="1" fontId="1" fillId="0" borderId="0" xfId="1" applyNumberFormat="1" applyFont="1" applyAlignment="1" applyProtection="1">
      <alignment horizontal="left"/>
      <protection hidden="1"/>
    </xf>
    <xf numFmtId="14" fontId="1" fillId="0" borderId="0" xfId="1" applyNumberFormat="1" applyFont="1" applyFill="1" applyProtection="1">
      <protection hidden="1"/>
    </xf>
    <xf numFmtId="1" fontId="1" fillId="0" borderId="0" xfId="1" applyNumberFormat="1" applyFont="1" applyAlignment="1" applyProtection="1">
      <alignment horizontal="right"/>
      <protection hidden="1"/>
    </xf>
    <xf numFmtId="0" fontId="1" fillId="0" borderId="0" xfId="1" applyNumberFormat="1" applyFont="1" applyFill="1" applyProtection="1">
      <protection hidden="1"/>
    </xf>
    <xf numFmtId="2" fontId="1" fillId="0" borderId="0" xfId="1" applyNumberFormat="1" applyFont="1" applyFill="1" applyProtection="1">
      <protection hidden="1"/>
    </xf>
    <xf numFmtId="0" fontId="3" fillId="0" borderId="0" xfId="1" applyFont="1" applyAlignment="1" applyProtection="1">
      <alignment horizontal="left"/>
      <protection hidden="1"/>
    </xf>
    <xf numFmtId="166" fontId="1" fillId="0" borderId="0" xfId="1" applyNumberFormat="1" applyFont="1" applyAlignment="1" applyProtection="1">
      <alignment horizontal="right"/>
      <protection hidden="1"/>
    </xf>
    <xf numFmtId="0" fontId="1" fillId="0" borderId="0" xfId="1" applyFont="1" applyFill="1" applyBorder="1" applyAlignment="1" applyProtection="1">
      <alignment horizontal="left"/>
      <protection hidden="1"/>
    </xf>
    <xf numFmtId="166" fontId="1" fillId="0" borderId="0" xfId="1" applyNumberFormat="1" applyFont="1" applyProtection="1">
      <protection hidden="1"/>
    </xf>
    <xf numFmtId="2" fontId="4" fillId="0" borderId="0" xfId="1" applyNumberFormat="1" applyFont="1" applyProtection="1">
      <protection hidden="1"/>
    </xf>
    <xf numFmtId="0" fontId="4" fillId="0" borderId="0" xfId="1" applyFont="1" applyProtection="1">
      <protection hidden="1"/>
    </xf>
    <xf numFmtId="0" fontId="1" fillId="0" borderId="0" xfId="1" applyFont="1" applyFill="1" applyAlignment="1" applyProtection="1">
      <alignment horizontal="left"/>
      <protection hidden="1"/>
    </xf>
    <xf numFmtId="14" fontId="1" fillId="0" borderId="0" xfId="1" applyNumberFormat="1" applyFont="1" applyFill="1" applyBorder="1" applyAlignment="1" applyProtection="1">
      <alignment vertical="center" wrapText="1"/>
      <protection hidden="1"/>
    </xf>
    <xf numFmtId="0" fontId="21" fillId="0" borderId="0" xfId="1" applyFont="1" applyAlignment="1" applyProtection="1">
      <alignment horizontal="left"/>
      <protection hidden="1"/>
    </xf>
    <xf numFmtId="0" fontId="9" fillId="0" borderId="0" xfId="1" applyFont="1" applyAlignment="1" applyProtection="1">
      <alignment horizontal="right"/>
      <protection hidden="1"/>
    </xf>
    <xf numFmtId="0" fontId="22" fillId="0" borderId="0" xfId="1" applyFont="1" applyProtection="1">
      <protection hidden="1"/>
    </xf>
    <xf numFmtId="0" fontId="9" fillId="0" borderId="0" xfId="1" applyFont="1" applyAlignment="1" applyProtection="1">
      <alignment horizontal="center"/>
      <protection hidden="1"/>
    </xf>
    <xf numFmtId="14" fontId="9" fillId="0" borderId="0" xfId="1" applyNumberFormat="1" applyFont="1" applyProtection="1">
      <protection hidden="1"/>
    </xf>
    <xf numFmtId="0" fontId="9" fillId="0" borderId="0" xfId="1" applyFont="1" applyBorder="1" applyAlignment="1" applyProtection="1">
      <alignment horizontal="right"/>
      <protection hidden="1"/>
    </xf>
    <xf numFmtId="14" fontId="1" fillId="0" borderId="0" xfId="1" applyNumberFormat="1" applyFont="1" applyFill="1" applyBorder="1" applyAlignment="1" applyProtection="1">
      <alignment horizontal="right" vertical="top" wrapText="1"/>
      <protection hidden="1"/>
    </xf>
    <xf numFmtId="0" fontId="9" fillId="0" borderId="0" xfId="1" applyFont="1" applyAlignment="1" applyProtection="1">
      <alignment horizontal="right" vertical="center"/>
      <protection hidden="1"/>
    </xf>
    <xf numFmtId="1" fontId="9" fillId="0" borderId="0" xfId="1" applyNumberFormat="1" applyFont="1" applyAlignment="1" applyProtection="1">
      <alignment horizontal="right"/>
      <protection hidden="1"/>
    </xf>
    <xf numFmtId="164" fontId="9" fillId="0" borderId="0" xfId="1" applyNumberFormat="1" applyFont="1" applyProtection="1">
      <protection hidden="1"/>
    </xf>
    <xf numFmtId="0" fontId="9" fillId="0" borderId="0" xfId="1" applyFont="1" applyAlignment="1" applyProtection="1">
      <alignment horizontal="center" vertical="center"/>
      <protection hidden="1"/>
    </xf>
    <xf numFmtId="0" fontId="1" fillId="0" borderId="0" xfId="1" applyFont="1" applyFill="1" applyBorder="1" applyAlignment="1" applyProtection="1">
      <alignment horizontal="right"/>
      <protection hidden="1"/>
    </xf>
    <xf numFmtId="1" fontId="1" fillId="0" borderId="0" xfId="1" applyNumberFormat="1" applyFont="1" applyFill="1" applyBorder="1" applyAlignment="1" applyProtection="1">
      <alignment horizontal="left"/>
      <protection hidden="1"/>
    </xf>
    <xf numFmtId="0" fontId="17" fillId="0" borderId="0" xfId="0" applyFont="1" applyAlignment="1" applyProtection="1">
      <protection hidden="1"/>
    </xf>
    <xf numFmtId="0" fontId="6" fillId="2" borderId="0" xfId="1" applyFont="1" applyFill="1" applyBorder="1" applyProtection="1">
      <protection hidden="1"/>
    </xf>
    <xf numFmtId="0" fontId="17" fillId="0" borderId="0" xfId="0" applyFont="1" applyBorder="1" applyAlignment="1" applyProtection="1">
      <protection hidden="1"/>
    </xf>
    <xf numFmtId="0" fontId="17" fillId="0" borderId="0" xfId="0" applyFont="1" applyFill="1" applyBorder="1" applyAlignment="1" applyProtection="1">
      <protection hidden="1"/>
    </xf>
    <xf numFmtId="0" fontId="2" fillId="0" borderId="16" xfId="0" applyFont="1" applyBorder="1" applyProtection="1">
      <protection hidden="1"/>
    </xf>
    <xf numFmtId="0" fontId="2" fillId="0" borderId="15" xfId="0" applyFont="1" applyBorder="1" applyProtection="1">
      <protection hidden="1"/>
    </xf>
    <xf numFmtId="0" fontId="2" fillId="0" borderId="10" xfId="0" applyFont="1" applyBorder="1" applyProtection="1">
      <protection hidden="1"/>
    </xf>
    <xf numFmtId="0" fontId="2" fillId="0" borderId="17" xfId="0" applyFont="1" applyBorder="1" applyProtection="1">
      <protection hidden="1"/>
    </xf>
    <xf numFmtId="0" fontId="2" fillId="0" borderId="12" xfId="0" applyFont="1" applyBorder="1" applyProtection="1">
      <protection hidden="1"/>
    </xf>
    <xf numFmtId="0" fontId="2" fillId="0" borderId="11" xfId="0" applyFont="1" applyBorder="1" applyProtection="1">
      <protection hidden="1"/>
    </xf>
    <xf numFmtId="0" fontId="1" fillId="0" borderId="0" xfId="1" applyFont="1" applyBorder="1" applyAlignment="1" applyProtection="1">
      <alignment horizontal="right" vertical="center" wrapText="1"/>
      <protection hidden="1"/>
    </xf>
    <xf numFmtId="0" fontId="1" fillId="10" borderId="1" xfId="1" applyFont="1" applyFill="1" applyBorder="1" applyProtection="1">
      <protection hidden="1"/>
    </xf>
    <xf numFmtId="0" fontId="1" fillId="10" borderId="0" xfId="1" applyFont="1" applyFill="1" applyBorder="1" applyProtection="1">
      <protection hidden="1"/>
    </xf>
    <xf numFmtId="0" fontId="1" fillId="0" borderId="12" xfId="1" applyFont="1" applyBorder="1" applyProtection="1">
      <protection hidden="1"/>
    </xf>
    <xf numFmtId="0" fontId="1" fillId="0" borderId="11" xfId="1" applyFont="1" applyBorder="1" applyProtection="1">
      <protection hidden="1"/>
    </xf>
    <xf numFmtId="0" fontId="1" fillId="0" borderId="0" xfId="1" applyFont="1" applyBorder="1" applyAlignment="1" applyProtection="1">
      <alignment horizontal="left" vertical="top"/>
      <protection hidden="1"/>
    </xf>
    <xf numFmtId="0" fontId="29" fillId="0" borderId="0" xfId="1" applyFont="1" applyBorder="1" applyAlignment="1" applyProtection="1">
      <alignment horizontal="center" vertical="center"/>
      <protection hidden="1"/>
    </xf>
    <xf numFmtId="0" fontId="1" fillId="0" borderId="0" xfId="1" applyFont="1" applyProtection="1"/>
    <xf numFmtId="0" fontId="3" fillId="0" borderId="0" xfId="1" applyFont="1" applyProtection="1"/>
    <xf numFmtId="0" fontId="28" fillId="0" borderId="0" xfId="1" applyFont="1" applyAlignment="1" applyProtection="1">
      <alignment horizontal="center" vertical="center"/>
      <protection hidden="1"/>
    </xf>
    <xf numFmtId="0" fontId="1" fillId="0" borderId="0" xfId="1" applyFont="1" applyFill="1" applyProtection="1"/>
    <xf numFmtId="1" fontId="6" fillId="0" borderId="0" xfId="1" applyNumberFormat="1" applyFont="1" applyBorder="1" applyAlignment="1" applyProtection="1">
      <alignment horizontal="center" vertical="center"/>
    </xf>
    <xf numFmtId="14" fontId="1" fillId="0" borderId="0" xfId="1" applyNumberFormat="1" applyFont="1" applyFill="1" applyBorder="1" applyAlignment="1" applyProtection="1">
      <alignment horizontal="center" vertical="center"/>
    </xf>
    <xf numFmtId="0" fontId="28" fillId="0" borderId="0" xfId="1" applyFont="1" applyAlignment="1" applyProtection="1">
      <alignment horizontal="left"/>
      <protection hidden="1"/>
    </xf>
    <xf numFmtId="0" fontId="28" fillId="2" borderId="0" xfId="1" applyFont="1" applyFill="1" applyBorder="1" applyAlignment="1" applyProtection="1">
      <alignment horizontal="left"/>
      <protection hidden="1"/>
    </xf>
    <xf numFmtId="2" fontId="1" fillId="0" borderId="0" xfId="1" applyNumberFormat="1" applyFont="1" applyFill="1" applyBorder="1" applyAlignment="1" applyProtection="1">
      <alignment vertical="center"/>
    </xf>
    <xf numFmtId="0" fontId="3" fillId="0" borderId="0" xfId="1" applyFont="1" applyFill="1" applyProtection="1"/>
    <xf numFmtId="0" fontId="27" fillId="2" borderId="0" xfId="1" applyFont="1" applyFill="1" applyBorder="1" applyAlignment="1" applyProtection="1">
      <alignment vertical="center"/>
      <protection hidden="1"/>
    </xf>
    <xf numFmtId="14" fontId="8" fillId="0" borderId="3" xfId="1" applyNumberFormat="1" applyFont="1" applyBorder="1" applyAlignment="1" applyProtection="1">
      <alignment horizontal="right"/>
      <protection hidden="1"/>
    </xf>
    <xf numFmtId="14" fontId="9" fillId="0" borderId="6" xfId="1" applyNumberFormat="1" applyFont="1" applyBorder="1" applyAlignment="1" applyProtection="1">
      <alignment horizontal="right"/>
      <protection hidden="1"/>
    </xf>
    <xf numFmtId="14" fontId="9" fillId="0" borderId="6" xfId="1" applyNumberFormat="1" applyFont="1" applyBorder="1" applyProtection="1">
      <protection hidden="1"/>
    </xf>
    <xf numFmtId="14" fontId="9" fillId="0" borderId="2" xfId="1" applyNumberFormat="1" applyFont="1" applyBorder="1" applyProtection="1">
      <protection hidden="1"/>
    </xf>
    <xf numFmtId="0" fontId="9" fillId="0" borderId="0" xfId="1" applyFont="1" applyFill="1" applyBorder="1" applyProtection="1">
      <protection hidden="1"/>
    </xf>
    <xf numFmtId="0" fontId="9" fillId="0" borderId="0" xfId="1" applyFont="1" applyFill="1" applyBorder="1" applyAlignment="1" applyProtection="1">
      <alignment horizontal="right" vertical="center"/>
      <protection hidden="1"/>
    </xf>
    <xf numFmtId="0" fontId="9" fillId="0" borderId="0" xfId="1" applyFont="1" applyBorder="1" applyAlignment="1" applyProtection="1">
      <alignment horizontal="left" vertical="center"/>
      <protection hidden="1"/>
    </xf>
    <xf numFmtId="0" fontId="44" fillId="0" borderId="0" xfId="1" applyFont="1" applyProtection="1">
      <protection hidden="1"/>
    </xf>
    <xf numFmtId="0" fontId="5" fillId="11" borderId="0" xfId="1" applyFont="1" applyFill="1" applyProtection="1">
      <protection hidden="1"/>
    </xf>
    <xf numFmtId="0" fontId="1" fillId="0" borderId="7" xfId="1" applyFont="1" applyBorder="1" applyProtection="1">
      <protection hidden="1"/>
    </xf>
    <xf numFmtId="0" fontId="1" fillId="0" borderId="0" xfId="4" applyFont="1" applyFill="1" applyBorder="1" applyAlignment="1" applyProtection="1">
      <alignment horizontal="left" vertical="center"/>
      <protection hidden="1"/>
    </xf>
    <xf numFmtId="0" fontId="24" fillId="0" borderId="0" xfId="0" applyFont="1" applyFill="1" applyBorder="1" applyAlignment="1" applyProtection="1">
      <alignment horizontal="left" vertical="center"/>
    </xf>
    <xf numFmtId="0" fontId="0" fillId="0" borderId="0" xfId="0" applyFill="1" applyBorder="1" applyAlignment="1" applyProtection="1">
      <alignment horizontal="left"/>
    </xf>
    <xf numFmtId="0" fontId="9" fillId="0" borderId="0" xfId="1" applyFont="1" applyBorder="1" applyProtection="1">
      <protection hidden="1"/>
    </xf>
    <xf numFmtId="0" fontId="9" fillId="0" borderId="0" xfId="1" applyFont="1" applyBorder="1" applyAlignment="1" applyProtection="1">
      <alignment horizontal="right" vertical="center"/>
      <protection hidden="1"/>
    </xf>
    <xf numFmtId="0" fontId="25" fillId="0" borderId="0" xfId="0" applyFont="1" applyFill="1" applyBorder="1" applyAlignment="1" applyProtection="1">
      <protection hidden="1"/>
    </xf>
    <xf numFmtId="0" fontId="24" fillId="0" borderId="0" xfId="0" applyFont="1" applyBorder="1" applyAlignment="1" applyProtection="1">
      <alignment horizontal="left" vertical="center"/>
      <protection hidden="1"/>
    </xf>
    <xf numFmtId="0" fontId="16" fillId="0" borderId="0" xfId="0" applyFont="1" applyBorder="1" applyProtection="1">
      <protection hidden="1"/>
    </xf>
    <xf numFmtId="0" fontId="2" fillId="0" borderId="36" xfId="0" applyFont="1" applyBorder="1" applyProtection="1">
      <protection hidden="1"/>
    </xf>
    <xf numFmtId="0" fontId="3" fillId="0" borderId="7" xfId="1" applyFont="1"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4" xfId="0" applyBorder="1" applyAlignment="1" applyProtection="1">
      <protection hidden="1"/>
    </xf>
    <xf numFmtId="14" fontId="1" fillId="0" borderId="0" xfId="1" applyNumberFormat="1" applyFont="1" applyBorder="1" applyAlignment="1" applyProtection="1">
      <alignment horizontal="right" vertical="center"/>
      <protection hidden="1"/>
    </xf>
    <xf numFmtId="165" fontId="1" fillId="0" borderId="0" xfId="1" applyNumberFormat="1" applyFont="1" applyBorder="1" applyAlignment="1" applyProtection="1">
      <alignment horizontal="right" vertical="center"/>
      <protection hidden="1"/>
    </xf>
    <xf numFmtId="1" fontId="35" fillId="0" borderId="0" xfId="0" applyNumberFormat="1" applyFont="1" applyBorder="1" applyAlignment="1" applyProtection="1">
      <alignment horizontal="right" vertical="center"/>
      <protection hidden="1"/>
    </xf>
    <xf numFmtId="0" fontId="35" fillId="0" borderId="0" xfId="0" applyFont="1" applyBorder="1" applyAlignment="1" applyProtection="1">
      <alignment horizontal="left" vertical="center"/>
      <protection hidden="1"/>
    </xf>
    <xf numFmtId="0" fontId="1" fillId="9" borderId="0" xfId="1" applyFont="1" applyFill="1" applyBorder="1" applyProtection="1">
      <protection hidden="1"/>
    </xf>
    <xf numFmtId="0" fontId="1" fillId="0" borderId="37" xfId="1" applyFont="1" applyBorder="1" applyProtection="1">
      <protection hidden="1"/>
    </xf>
    <xf numFmtId="1" fontId="1" fillId="0" borderId="37" xfId="1" applyNumberFormat="1" applyFont="1" applyFill="1" applyBorder="1" applyAlignment="1" applyProtection="1">
      <alignment horizontal="center" vertical="center"/>
      <protection hidden="1"/>
    </xf>
    <xf numFmtId="0" fontId="6" fillId="0" borderId="37" xfId="1" applyFont="1" applyBorder="1" applyAlignment="1" applyProtection="1">
      <alignment horizontal="right" vertical="center"/>
      <protection hidden="1"/>
    </xf>
    <xf numFmtId="0" fontId="6" fillId="0" borderId="37" xfId="1" applyFont="1" applyBorder="1" applyAlignment="1" applyProtection="1">
      <alignment horizontal="right"/>
      <protection hidden="1"/>
    </xf>
    <xf numFmtId="0" fontId="6" fillId="0" borderId="37" xfId="1" applyFont="1" applyBorder="1" applyAlignment="1" applyProtection="1">
      <alignment horizontal="center" vertical="center"/>
      <protection hidden="1"/>
    </xf>
    <xf numFmtId="0" fontId="6" fillId="0" borderId="37" xfId="1" applyFont="1" applyBorder="1" applyAlignment="1" applyProtection="1">
      <protection hidden="1"/>
    </xf>
    <xf numFmtId="0" fontId="6" fillId="0" borderId="37" xfId="1" applyFont="1" applyBorder="1" applyAlignment="1" applyProtection="1">
      <alignment horizontal="left" vertical="center" wrapText="1"/>
      <protection hidden="1"/>
    </xf>
    <xf numFmtId="0" fontId="6" fillId="0" borderId="37" xfId="1" applyFont="1" applyBorder="1" applyAlignment="1" applyProtection="1">
      <alignment horizontal="left" wrapText="1"/>
      <protection hidden="1"/>
    </xf>
    <xf numFmtId="0" fontId="6" fillId="0" borderId="37" xfId="1" applyFont="1" applyBorder="1" applyAlignment="1" applyProtection="1">
      <alignment wrapText="1"/>
      <protection hidden="1"/>
    </xf>
    <xf numFmtId="0" fontId="6" fillId="0" borderId="37" xfId="1" applyFont="1" applyBorder="1" applyProtection="1">
      <protection hidden="1"/>
    </xf>
    <xf numFmtId="0" fontId="1" fillId="0" borderId="0" xfId="1" applyFont="1" applyBorder="1" applyAlignment="1" applyProtection="1">
      <alignment horizontal="right" vertical="center"/>
      <protection hidden="1"/>
    </xf>
    <xf numFmtId="1" fontId="1" fillId="2" borderId="7" xfId="1" applyNumberFormat="1" applyFont="1" applyFill="1" applyBorder="1" applyAlignment="1" applyProtection="1">
      <alignment vertical="center" wrapText="1"/>
      <protection hidden="1"/>
    </xf>
    <xf numFmtId="0" fontId="1" fillId="2" borderId="7" xfId="1" applyFont="1" applyFill="1" applyBorder="1" applyProtection="1">
      <protection hidden="1"/>
    </xf>
    <xf numFmtId="0" fontId="1" fillId="0" borderId="6" xfId="1" applyFont="1" applyBorder="1" applyProtection="1">
      <protection hidden="1"/>
    </xf>
    <xf numFmtId="1" fontId="1" fillId="2" borderId="6" xfId="1" applyNumberFormat="1" applyFont="1" applyFill="1" applyBorder="1" applyAlignment="1" applyProtection="1">
      <alignment vertical="center" wrapText="1"/>
      <protection hidden="1"/>
    </xf>
    <xf numFmtId="0" fontId="1" fillId="2" borderId="6" xfId="1" applyFont="1" applyFill="1" applyBorder="1" applyProtection="1">
      <protection hidden="1"/>
    </xf>
    <xf numFmtId="0" fontId="50" fillId="0" borderId="0" xfId="1" applyFont="1" applyFill="1" applyBorder="1" applyAlignment="1" applyProtection="1">
      <alignment horizontal="left" vertical="center"/>
      <protection hidden="1"/>
    </xf>
    <xf numFmtId="0" fontId="50" fillId="0" borderId="0" xfId="1" applyFont="1" applyFill="1" applyBorder="1" applyAlignment="1" applyProtection="1">
      <alignment horizontal="right"/>
      <protection hidden="1"/>
    </xf>
    <xf numFmtId="0" fontId="9" fillId="0" borderId="0" xfId="1" applyFont="1" applyBorder="1" applyAlignment="1" applyProtection="1">
      <alignment horizontal="center"/>
      <protection hidden="1"/>
    </xf>
    <xf numFmtId="0" fontId="37" fillId="0" borderId="0" xfId="0" applyFont="1" applyFill="1" applyAlignment="1" applyProtection="1">
      <alignment horizontal="left" vertical="center"/>
      <protection hidden="1"/>
    </xf>
    <xf numFmtId="0" fontId="37" fillId="0" borderId="0" xfId="0" applyFont="1" applyFill="1" applyBorder="1" applyAlignment="1" applyProtection="1">
      <protection hidden="1"/>
    </xf>
    <xf numFmtId="2" fontId="1" fillId="0" borderId="0" xfId="1" applyNumberFormat="1" applyFont="1" applyFill="1" applyAlignment="1" applyProtection="1"/>
    <xf numFmtId="14" fontId="1" fillId="0" borderId="5" xfId="1" applyNumberFormat="1" applyFont="1" applyFill="1" applyBorder="1" applyAlignment="1" applyProtection="1">
      <alignment horizontal="center" vertical="center"/>
    </xf>
    <xf numFmtId="0" fontId="1" fillId="0" borderId="0" xfId="1" applyFont="1" applyAlignment="1" applyProtection="1"/>
    <xf numFmtId="0" fontId="25" fillId="0" borderId="0" xfId="0" applyFont="1" applyAlignment="1" applyProtection="1">
      <protection hidden="1"/>
    </xf>
    <xf numFmtId="0" fontId="29" fillId="0" borderId="0" xfId="1" applyFont="1" applyBorder="1" applyAlignment="1" applyProtection="1">
      <alignment vertical="center" wrapText="1"/>
      <protection hidden="1"/>
    </xf>
    <xf numFmtId="0" fontId="1" fillId="0" borderId="0" xfId="1" applyFont="1" applyAlignment="1" applyProtection="1">
      <protection hidden="1"/>
    </xf>
    <xf numFmtId="0" fontId="25" fillId="0" borderId="0" xfId="0" applyFont="1" applyBorder="1" applyAlignment="1" applyProtection="1">
      <protection hidden="1"/>
    </xf>
    <xf numFmtId="14" fontId="1" fillId="0" borderId="0" xfId="1" applyNumberFormat="1" applyFont="1" applyBorder="1" applyAlignment="1" applyProtection="1">
      <alignment horizontal="left" vertical="center"/>
      <protection hidden="1"/>
    </xf>
    <xf numFmtId="0" fontId="11" fillId="2" borderId="0" xfId="2" applyFont="1" applyFill="1" applyAlignment="1" applyProtection="1">
      <protection hidden="1"/>
    </xf>
    <xf numFmtId="0" fontId="0" fillId="14" borderId="0" xfId="0" applyFont="1" applyFill="1"/>
    <xf numFmtId="0" fontId="0" fillId="14" borderId="36" xfId="0" applyFont="1" applyFill="1" applyBorder="1"/>
    <xf numFmtId="0" fontId="0" fillId="14" borderId="0" xfId="0" applyFont="1" applyFill="1" applyBorder="1"/>
    <xf numFmtId="0" fontId="0" fillId="14" borderId="38" xfId="0" applyFont="1" applyFill="1" applyBorder="1"/>
    <xf numFmtId="0" fontId="38" fillId="14" borderId="36" xfId="0" applyFont="1" applyFill="1" applyBorder="1"/>
    <xf numFmtId="0" fontId="36" fillId="14" borderId="36" xfId="0" quotePrefix="1" applyFont="1" applyFill="1" applyBorder="1"/>
    <xf numFmtId="0" fontId="18" fillId="14" borderId="0" xfId="3" applyFont="1" applyFill="1" applyBorder="1"/>
    <xf numFmtId="0" fontId="38" fillId="14" borderId="36" xfId="0" applyFont="1" applyFill="1" applyBorder="1" applyAlignment="1">
      <alignment vertical="center"/>
    </xf>
    <xf numFmtId="0" fontId="36" fillId="14" borderId="36" xfId="0" quotePrefix="1" applyFont="1" applyFill="1" applyBorder="1" applyAlignment="1">
      <alignment vertical="center"/>
    </xf>
    <xf numFmtId="0" fontId="55" fillId="14" borderId="36" xfId="0" applyFont="1" applyFill="1" applyBorder="1" applyAlignment="1">
      <alignment vertical="center"/>
    </xf>
    <xf numFmtId="0" fontId="0" fillId="14" borderId="39" xfId="0" applyFont="1" applyFill="1" applyBorder="1"/>
    <xf numFmtId="0" fontId="0" fillId="14" borderId="37" xfId="0" applyFont="1" applyFill="1" applyBorder="1"/>
    <xf numFmtId="0" fontId="0" fillId="14" borderId="40" xfId="0" applyFont="1" applyFill="1" applyBorder="1"/>
    <xf numFmtId="0" fontId="25" fillId="0" borderId="0" xfId="0" applyFont="1"/>
    <xf numFmtId="14" fontId="25" fillId="0" borderId="0" xfId="0" applyNumberFormat="1" applyFont="1"/>
    <xf numFmtId="0" fontId="27" fillId="0" borderId="0" xfId="1" applyFont="1" applyFill="1" applyProtection="1">
      <protection hidden="1"/>
    </xf>
    <xf numFmtId="0" fontId="27" fillId="0" borderId="0" xfId="1" applyFont="1" applyFill="1" applyBorder="1" applyProtection="1">
      <protection hidden="1"/>
    </xf>
    <xf numFmtId="0" fontId="27" fillId="0" borderId="0" xfId="1" applyFont="1" applyFill="1" applyBorder="1" applyAlignment="1" applyProtection="1">
      <alignment wrapText="1"/>
      <protection hidden="1"/>
    </xf>
    <xf numFmtId="0" fontId="60" fillId="0" borderId="0" xfId="1" applyFont="1" applyFill="1" applyBorder="1" applyAlignment="1" applyProtection="1">
      <alignment horizontal="center" vertical="center"/>
      <protection hidden="1"/>
    </xf>
    <xf numFmtId="0" fontId="28" fillId="0" borderId="0" xfId="1" applyFont="1" applyFill="1" applyBorder="1" applyProtection="1">
      <protection hidden="1"/>
    </xf>
    <xf numFmtId="0" fontId="27" fillId="0" borderId="0" xfId="0" applyFont="1" applyFill="1" applyBorder="1" applyAlignment="1" applyProtection="1">
      <protection hidden="1"/>
    </xf>
    <xf numFmtId="0" fontId="28" fillId="0" borderId="0" xfId="1" applyFont="1" applyFill="1" applyBorder="1" applyAlignment="1" applyProtection="1">
      <alignment wrapText="1"/>
      <protection hidden="1"/>
    </xf>
    <xf numFmtId="0" fontId="28" fillId="0" borderId="0" xfId="0" applyFont="1" applyFill="1" applyBorder="1" applyAlignment="1" applyProtection="1">
      <protection hidden="1"/>
    </xf>
    <xf numFmtId="0" fontId="28" fillId="0" borderId="0" xfId="1" applyFont="1" applyFill="1" applyBorder="1" applyAlignment="1" applyProtection="1">
      <alignment horizontal="right" vertical="center"/>
      <protection hidden="1"/>
    </xf>
    <xf numFmtId="0" fontId="63" fillId="0" borderId="0" xfId="0" applyFont="1" applyFill="1" applyBorder="1" applyAlignment="1">
      <alignment horizontal="right" vertical="center"/>
    </xf>
    <xf numFmtId="0" fontId="28" fillId="0" borderId="0" xfId="0" applyFont="1" applyFill="1" applyBorder="1" applyAlignment="1">
      <alignment horizontal="right" vertical="center"/>
    </xf>
    <xf numFmtId="164" fontId="27" fillId="0" borderId="0" xfId="1" applyNumberFormat="1" applyFont="1" applyFill="1" applyBorder="1" applyAlignment="1" applyProtection="1">
      <alignment wrapText="1"/>
      <protection hidden="1"/>
    </xf>
    <xf numFmtId="0" fontId="28" fillId="0" borderId="0" xfId="0"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protection hidden="1"/>
    </xf>
    <xf numFmtId="0" fontId="25" fillId="0" borderId="0" xfId="0" applyFont="1" applyFill="1" applyBorder="1" applyAlignment="1">
      <alignment horizontal="center" vertical="center"/>
    </xf>
    <xf numFmtId="164" fontId="28" fillId="0" borderId="0" xfId="0" applyNumberFormat="1" applyFont="1" applyFill="1" applyBorder="1" applyAlignment="1" applyProtection="1">
      <alignment horizontal="center" vertical="center"/>
      <protection hidden="1"/>
    </xf>
    <xf numFmtId="0" fontId="65" fillId="0" borderId="0" xfId="1" applyFont="1" applyFill="1" applyBorder="1" applyAlignment="1" applyProtection="1">
      <alignment vertical="center"/>
      <protection hidden="1"/>
    </xf>
    <xf numFmtId="0" fontId="28" fillId="0" borderId="0" xfId="1" applyFont="1" applyFill="1" applyBorder="1" applyAlignment="1" applyProtection="1">
      <alignment vertical="center" wrapText="1"/>
      <protection hidden="1"/>
    </xf>
    <xf numFmtId="0" fontId="66" fillId="0" borderId="0" xfId="1" applyFont="1" applyFill="1" applyBorder="1" applyAlignment="1" applyProtection="1">
      <alignment vertical="center" wrapText="1"/>
      <protection hidden="1"/>
    </xf>
    <xf numFmtId="1" fontId="66" fillId="0" borderId="0" xfId="1" applyNumberFormat="1" applyFont="1" applyFill="1" applyBorder="1" applyAlignment="1" applyProtection="1">
      <alignment horizontal="center" vertical="center"/>
      <protection hidden="1"/>
    </xf>
    <xf numFmtId="1" fontId="28" fillId="0" borderId="0" xfId="1" applyNumberFormat="1" applyFont="1" applyFill="1" applyBorder="1" applyAlignment="1" applyProtection="1">
      <alignment horizontal="center" vertical="center"/>
      <protection hidden="1"/>
    </xf>
    <xf numFmtId="1" fontId="28" fillId="0" borderId="0" xfId="1" applyNumberFormat="1" applyFont="1" applyFill="1" applyBorder="1" applyAlignment="1" applyProtection="1">
      <alignment horizontal="center" vertical="center" wrapText="1"/>
      <protection hidden="1"/>
    </xf>
    <xf numFmtId="165" fontId="28" fillId="0" borderId="0" xfId="1" applyNumberFormat="1" applyFont="1" applyFill="1" applyBorder="1" applyAlignment="1" applyProtection="1">
      <alignment vertical="center" wrapText="1"/>
      <protection hidden="1"/>
    </xf>
    <xf numFmtId="0" fontId="28" fillId="0" borderId="0" xfId="1" applyFont="1" applyFill="1" applyAlignment="1" applyProtection="1">
      <alignment vertical="top"/>
      <protection hidden="1"/>
    </xf>
    <xf numFmtId="0" fontId="31" fillId="0" borderId="0" xfId="1" applyFont="1" applyFill="1" applyBorder="1" applyAlignment="1" applyProtection="1">
      <alignment vertical="center"/>
      <protection hidden="1"/>
    </xf>
    <xf numFmtId="0" fontId="27" fillId="0" borderId="0" xfId="1" applyFont="1" applyFill="1" applyBorder="1" applyAlignment="1" applyProtection="1">
      <alignment vertical="center" wrapText="1"/>
      <protection hidden="1"/>
    </xf>
    <xf numFmtId="1" fontId="27" fillId="0" borderId="0" xfId="1" applyNumberFormat="1" applyFont="1" applyFill="1" applyBorder="1" applyAlignment="1" applyProtection="1">
      <alignment horizontal="center" vertical="center"/>
      <protection hidden="1"/>
    </xf>
    <xf numFmtId="1" fontId="27" fillId="0" borderId="0" xfId="1" applyNumberFormat="1" applyFont="1" applyFill="1" applyBorder="1" applyAlignment="1" applyProtection="1">
      <alignment horizontal="center" vertical="center" wrapText="1"/>
      <protection hidden="1"/>
    </xf>
    <xf numFmtId="0" fontId="66" fillId="0" borderId="0" xfId="1" applyFont="1" applyFill="1" applyBorder="1" applyAlignment="1" applyProtection="1">
      <alignment horizontal="right" vertical="center"/>
      <protection hidden="1"/>
    </xf>
    <xf numFmtId="1" fontId="66" fillId="0" borderId="0" xfId="1" applyNumberFormat="1" applyFont="1" applyFill="1" applyBorder="1" applyAlignment="1" applyProtection="1">
      <alignment vertical="center" wrapText="1"/>
      <protection hidden="1"/>
    </xf>
    <xf numFmtId="1" fontId="66" fillId="0" borderId="0" xfId="1" applyNumberFormat="1" applyFont="1" applyFill="1" applyBorder="1" applyAlignment="1" applyProtection="1">
      <alignment horizontal="center" vertical="center" wrapText="1"/>
      <protection hidden="1"/>
    </xf>
    <xf numFmtId="1" fontId="66" fillId="0" borderId="0" xfId="1" applyNumberFormat="1" applyFont="1" applyFill="1" applyBorder="1" applyAlignment="1" applyProtection="1">
      <alignment horizontal="left" vertical="center" wrapText="1"/>
      <protection hidden="1"/>
    </xf>
    <xf numFmtId="1" fontId="28" fillId="0" borderId="0" xfId="1" applyNumberFormat="1" applyFont="1" applyFill="1" applyBorder="1" applyAlignment="1" applyProtection="1">
      <alignment vertical="center" wrapText="1"/>
      <protection hidden="1"/>
    </xf>
    <xf numFmtId="0" fontId="61" fillId="0" borderId="0" xfId="0" applyFont="1" applyFill="1" applyBorder="1" applyAlignment="1">
      <alignment horizontal="center" vertical="center"/>
    </xf>
    <xf numFmtId="0" fontId="62" fillId="0" borderId="0" xfId="0" applyFont="1" applyFill="1" applyBorder="1" applyProtection="1">
      <protection hidden="1"/>
    </xf>
    <xf numFmtId="0" fontId="29" fillId="0" borderId="0" xfId="0" applyFont="1" applyFill="1" applyBorder="1" applyProtection="1">
      <protection hidden="1"/>
    </xf>
    <xf numFmtId="0" fontId="28" fillId="0" borderId="0" xfId="1" applyFont="1" applyFill="1" applyBorder="1" applyAlignment="1" applyProtection="1">
      <alignment horizontal="left"/>
      <protection hidden="1"/>
    </xf>
    <xf numFmtId="164" fontId="27" fillId="0" borderId="0" xfId="0" applyNumberFormat="1" applyFont="1" applyFill="1" applyBorder="1" applyAlignment="1" applyProtection="1">
      <protection hidden="1"/>
    </xf>
    <xf numFmtId="164" fontId="27" fillId="0" borderId="0" xfId="1" applyNumberFormat="1" applyFont="1" applyFill="1" applyBorder="1" applyProtection="1">
      <protection hidden="1"/>
    </xf>
    <xf numFmtId="0" fontId="28" fillId="0" borderId="0" xfId="1" applyFont="1" applyFill="1" applyBorder="1" applyAlignment="1" applyProtection="1">
      <alignment vertical="top"/>
      <protection hidden="1"/>
    </xf>
    <xf numFmtId="0" fontId="66" fillId="0" borderId="0" xfId="1" applyFont="1" applyFill="1" applyBorder="1" applyProtection="1">
      <protection hidden="1"/>
    </xf>
    <xf numFmtId="0" fontId="66" fillId="0" borderId="0" xfId="1" applyFont="1" applyFill="1" applyBorder="1" applyAlignment="1" applyProtection="1">
      <alignment horizontal="left"/>
      <protection hidden="1"/>
    </xf>
    <xf numFmtId="0" fontId="29" fillId="0" borderId="0" xfId="1" applyFont="1" applyFill="1" applyBorder="1" applyProtection="1">
      <protection hidden="1"/>
    </xf>
    <xf numFmtId="0" fontId="29" fillId="0" borderId="0" xfId="1" quotePrefix="1" applyFont="1" applyFill="1" applyBorder="1" applyProtection="1">
      <protection hidden="1"/>
    </xf>
    <xf numFmtId="0" fontId="29" fillId="0" borderId="0" xfId="1" applyFont="1" applyFill="1" applyBorder="1" applyAlignment="1" applyProtection="1">
      <alignment horizontal="right"/>
      <protection hidden="1"/>
    </xf>
    <xf numFmtId="164" fontId="29" fillId="0" borderId="0" xfId="1" applyNumberFormat="1" applyFont="1" applyFill="1" applyBorder="1" applyProtection="1">
      <protection hidden="1"/>
    </xf>
    <xf numFmtId="0" fontId="29" fillId="0" borderId="0" xfId="1" applyFont="1" applyFill="1" applyBorder="1" applyAlignment="1" applyProtection="1">
      <alignment horizontal="center" vertical="center"/>
      <protection hidden="1"/>
    </xf>
    <xf numFmtId="0" fontId="35" fillId="0" borderId="0" xfId="0" applyFont="1" applyAlignment="1" applyProtection="1"/>
    <xf numFmtId="0" fontId="0" fillId="0" borderId="0" xfId="0" applyAlignment="1" applyProtection="1"/>
    <xf numFmtId="0" fontId="28" fillId="0" borderId="0" xfId="1" applyFont="1" applyAlignment="1" applyProtection="1">
      <alignment horizontal="right"/>
      <protection hidden="1"/>
    </xf>
    <xf numFmtId="166" fontId="28" fillId="0" borderId="0" xfId="1" applyNumberFormat="1" applyFont="1" applyAlignment="1" applyProtection="1">
      <alignment horizontal="right"/>
      <protection hidden="1"/>
    </xf>
    <xf numFmtId="166" fontId="28" fillId="0" borderId="0" xfId="1" applyNumberFormat="1" applyFont="1" applyProtection="1">
      <protection hidden="1"/>
    </xf>
    <xf numFmtId="2" fontId="65" fillId="0" borderId="0" xfId="1" applyNumberFormat="1" applyFont="1" applyProtection="1">
      <protection hidden="1"/>
    </xf>
    <xf numFmtId="0" fontId="60" fillId="0" borderId="0" xfId="1" applyFont="1" applyProtection="1">
      <protection hidden="1"/>
    </xf>
    <xf numFmtId="0" fontId="29" fillId="0" borderId="0" xfId="1" applyFont="1" applyBorder="1" applyAlignment="1" applyProtection="1">
      <alignment horizontal="right"/>
      <protection hidden="1"/>
    </xf>
    <xf numFmtId="0" fontId="28" fillId="0" borderId="0" xfId="1" applyFont="1" applyBorder="1" applyAlignment="1" applyProtection="1">
      <alignment horizontal="center" vertical="center"/>
      <protection hidden="1"/>
    </xf>
    <xf numFmtId="0" fontId="28" fillId="0" borderId="0" xfId="1" applyFont="1" applyBorder="1" applyAlignment="1" applyProtection="1">
      <alignment horizontal="left" vertical="center"/>
      <protection hidden="1"/>
    </xf>
    <xf numFmtId="0" fontId="29" fillId="0" borderId="0" xfId="1" applyFont="1" applyAlignment="1" applyProtection="1">
      <alignment horizontal="right"/>
      <protection hidden="1"/>
    </xf>
    <xf numFmtId="1" fontId="31" fillId="0" borderId="0" xfId="1" applyNumberFormat="1" applyFont="1" applyFill="1" applyBorder="1" applyAlignment="1" applyProtection="1">
      <alignment horizontal="left" vertical="center"/>
      <protection hidden="1"/>
    </xf>
    <xf numFmtId="1" fontId="31" fillId="0" borderId="0" xfId="1" applyNumberFormat="1" applyFont="1" applyFill="1" applyBorder="1" applyAlignment="1" applyProtection="1">
      <alignment horizontal="right" vertical="center"/>
      <protection hidden="1"/>
    </xf>
    <xf numFmtId="0" fontId="28" fillId="0" borderId="0" xfId="1" applyFont="1" applyFill="1" applyBorder="1" applyAlignment="1" applyProtection="1">
      <alignment horizontal="left" vertical="center"/>
      <protection hidden="1"/>
    </xf>
    <xf numFmtId="1" fontId="28" fillId="0" borderId="0" xfId="1" applyNumberFormat="1" applyFont="1" applyFill="1" applyBorder="1" applyAlignment="1" applyProtection="1">
      <alignment horizontal="right" vertical="center"/>
      <protection hidden="1"/>
    </xf>
    <xf numFmtId="0" fontId="54" fillId="0" borderId="5" xfId="1" applyFont="1" applyBorder="1" applyAlignment="1" applyProtection="1">
      <alignment horizontal="left" vertical="center"/>
      <protection hidden="1"/>
    </xf>
    <xf numFmtId="0" fontId="54" fillId="0" borderId="8" xfId="1" applyFont="1" applyBorder="1" applyAlignment="1" applyProtection="1">
      <alignment horizontal="left" vertical="center"/>
      <protection hidden="1"/>
    </xf>
    <xf numFmtId="0" fontId="54" fillId="0" borderId="3" xfId="1" applyFont="1" applyBorder="1" applyAlignment="1" applyProtection="1">
      <alignment horizontal="left" vertical="center"/>
      <protection hidden="1"/>
    </xf>
    <xf numFmtId="0" fontId="54" fillId="0" borderId="4" xfId="1" applyFont="1" applyBorder="1" applyAlignment="1" applyProtection="1">
      <alignment horizontal="right" vertical="center"/>
      <protection hidden="1"/>
    </xf>
    <xf numFmtId="0" fontId="54" fillId="0" borderId="1" xfId="1" applyFont="1" applyBorder="1" applyAlignment="1" applyProtection="1">
      <alignment horizontal="right" vertical="center"/>
      <protection hidden="1"/>
    </xf>
    <xf numFmtId="0" fontId="54" fillId="0" borderId="2" xfId="1" applyFont="1" applyBorder="1" applyAlignment="1" applyProtection="1">
      <alignment horizontal="right" vertical="center"/>
      <protection hidden="1"/>
    </xf>
    <xf numFmtId="0" fontId="27" fillId="0" borderId="0" xfId="1" applyFont="1" applyProtection="1">
      <protection hidden="1"/>
    </xf>
    <xf numFmtId="0" fontId="66" fillId="0" borderId="0" xfId="1" applyFont="1" applyProtection="1">
      <protection hidden="1"/>
    </xf>
    <xf numFmtId="0" fontId="28" fillId="0" borderId="0" xfId="1" applyFont="1" applyFill="1" applyBorder="1" applyAlignment="1" applyProtection="1">
      <alignment vertical="center"/>
      <protection hidden="1"/>
    </xf>
    <xf numFmtId="0" fontId="23" fillId="0" borderId="0" xfId="0" applyFont="1" applyBorder="1" applyAlignment="1" applyProtection="1">
      <alignment horizontal="left"/>
    </xf>
    <xf numFmtId="0" fontId="0" fillId="0" borderId="0" xfId="0" applyBorder="1" applyAlignment="1" applyProtection="1"/>
    <xf numFmtId="0" fontId="0" fillId="0" borderId="0" xfId="0" applyBorder="1" applyAlignment="1" applyProtection="1">
      <alignment horizontal="left" vertical="center"/>
    </xf>
    <xf numFmtId="0" fontId="0" fillId="0" borderId="0" xfId="0" applyFill="1" applyBorder="1" applyAlignment="1" applyProtection="1"/>
    <xf numFmtId="164" fontId="34" fillId="0" borderId="0" xfId="0" applyNumberFormat="1" applyFont="1" applyFill="1" applyBorder="1" applyAlignment="1" applyProtection="1">
      <alignment shrinkToFit="1"/>
    </xf>
    <xf numFmtId="0" fontId="26" fillId="0" borderId="0" xfId="0" applyFont="1" applyBorder="1" applyAlignment="1" applyProtection="1">
      <alignment vertical="center"/>
    </xf>
    <xf numFmtId="0" fontId="0" fillId="0" borderId="0" xfId="0" applyFill="1" applyProtection="1"/>
    <xf numFmtId="0" fontId="0" fillId="0" borderId="0" xfId="0" applyProtection="1"/>
    <xf numFmtId="0" fontId="32" fillId="0" borderId="0" xfId="1" applyFont="1" applyBorder="1" applyAlignment="1" applyProtection="1">
      <alignment vertical="center"/>
    </xf>
    <xf numFmtId="0" fontId="33" fillId="0" borderId="0" xfId="0" applyFont="1" applyBorder="1" applyAlignment="1" applyProtection="1"/>
    <xf numFmtId="0" fontId="47" fillId="0" borderId="0" xfId="0" applyFont="1" applyProtection="1"/>
    <xf numFmtId="0" fontId="36" fillId="0" borderId="0" xfId="0" applyFont="1" applyProtection="1"/>
    <xf numFmtId="0" fontId="40" fillId="0" borderId="0" xfId="0" applyFont="1" applyProtection="1"/>
    <xf numFmtId="0" fontId="0" fillId="0" borderId="0" xfId="0" applyAlignment="1" applyProtection="1">
      <alignment horizontal="right"/>
    </xf>
    <xf numFmtId="0" fontId="39" fillId="0" borderId="0" xfId="0" applyFont="1" applyProtection="1"/>
    <xf numFmtId="0" fontId="0" fillId="0" borderId="7" xfId="0" applyBorder="1" applyAlignment="1" applyProtection="1">
      <alignment vertical="center"/>
    </xf>
    <xf numFmtId="0" fontId="0" fillId="0" borderId="0" xfId="0" applyBorder="1" applyProtection="1"/>
    <xf numFmtId="0" fontId="0" fillId="0" borderId="0" xfId="0" applyBorder="1" applyAlignment="1" applyProtection="1">
      <alignment vertical="center"/>
    </xf>
    <xf numFmtId="0" fontId="0" fillId="0" borderId="21" xfId="0" applyBorder="1" applyProtection="1"/>
    <xf numFmtId="0" fontId="0" fillId="0" borderId="22" xfId="0" applyBorder="1" applyProtection="1"/>
    <xf numFmtId="0" fontId="0" fillId="0" borderId="23" xfId="0" applyBorder="1" applyProtection="1"/>
    <xf numFmtId="0" fontId="24" fillId="0" borderId="0" xfId="0" applyFont="1" applyProtection="1"/>
    <xf numFmtId="0" fontId="0" fillId="0" borderId="0" xfId="0" applyAlignment="1" applyProtection="1">
      <alignment horizontal="center" vertical="center"/>
    </xf>
    <xf numFmtId="0" fontId="0" fillId="0" borderId="0" xfId="0" applyBorder="1" applyAlignment="1" applyProtection="1">
      <alignment horizontal="center" vertical="center"/>
    </xf>
    <xf numFmtId="0" fontId="23" fillId="0" borderId="0" xfId="0" applyFont="1" applyAlignment="1" applyProtection="1"/>
    <xf numFmtId="1" fontId="6" fillId="0" borderId="0" xfId="1" applyNumberFormat="1" applyFont="1" applyFill="1" applyBorder="1" applyAlignment="1" applyProtection="1">
      <alignment horizontal="center" vertical="center"/>
    </xf>
    <xf numFmtId="1" fontId="1" fillId="0" borderId="0" xfId="1" applyNumberFormat="1" applyBorder="1" applyAlignment="1" applyProtection="1">
      <alignment horizontal="center" vertical="center"/>
    </xf>
    <xf numFmtId="0" fontId="42" fillId="7" borderId="0" xfId="1" applyFont="1" applyFill="1" applyBorder="1" applyAlignment="1" applyProtection="1">
      <alignment vertical="center"/>
    </xf>
    <xf numFmtId="0" fontId="0" fillId="7" borderId="0" xfId="0" applyFill="1" applyProtection="1"/>
    <xf numFmtId="0" fontId="57" fillId="0" borderId="0" xfId="1" applyFont="1" applyFill="1" applyBorder="1" applyAlignment="1" applyProtection="1">
      <alignment horizontal="left" vertical="center"/>
      <protection hidden="1"/>
    </xf>
    <xf numFmtId="0" fontId="57" fillId="0" borderId="0" xfId="1" applyFont="1" applyFill="1" applyBorder="1" applyAlignment="1" applyProtection="1">
      <alignment horizontal="right" vertical="center"/>
      <protection hidden="1"/>
    </xf>
    <xf numFmtId="0" fontId="31" fillId="0" borderId="0" xfId="1" applyFont="1" applyFill="1" applyBorder="1" applyAlignment="1" applyProtection="1">
      <alignment horizontal="left" vertical="center"/>
      <protection hidden="1"/>
    </xf>
    <xf numFmtId="0" fontId="31" fillId="0" borderId="0" xfId="1" applyFont="1" applyFill="1" applyBorder="1" applyAlignment="1" applyProtection="1">
      <alignment horizontal="right"/>
      <protection hidden="1"/>
    </xf>
    <xf numFmtId="0" fontId="31" fillId="0" borderId="0" xfId="0" applyFont="1" applyFill="1" applyBorder="1" applyAlignment="1" applyProtection="1">
      <alignment horizontal="right" vertical="center"/>
      <protection hidden="1"/>
    </xf>
    <xf numFmtId="0" fontId="0" fillId="16" borderId="0" xfId="0" applyFill="1" applyAlignment="1" applyProtection="1"/>
    <xf numFmtId="0" fontId="1" fillId="16" borderId="0" xfId="1" applyFont="1" applyFill="1" applyBorder="1" applyProtection="1">
      <protection hidden="1"/>
    </xf>
    <xf numFmtId="0" fontId="67" fillId="0" borderId="0" xfId="1" applyFont="1" applyBorder="1" applyProtection="1">
      <protection hidden="1"/>
    </xf>
    <xf numFmtId="0" fontId="67" fillId="0" borderId="0" xfId="1" applyFont="1" applyProtection="1">
      <protection hidden="1"/>
    </xf>
    <xf numFmtId="0" fontId="1" fillId="0" borderId="39" xfId="1" applyFont="1" applyBorder="1" applyProtection="1">
      <protection hidden="1"/>
    </xf>
    <xf numFmtId="0" fontId="1" fillId="0" borderId="40" xfId="1" applyFont="1" applyBorder="1" applyProtection="1">
      <protection hidden="1"/>
    </xf>
    <xf numFmtId="0" fontId="39" fillId="14" borderId="36" xfId="0" applyFont="1" applyFill="1" applyBorder="1" applyAlignment="1">
      <alignment horizontal="center" vertical="center"/>
    </xf>
    <xf numFmtId="0" fontId="39" fillId="14" borderId="0" xfId="0" applyFont="1" applyFill="1" applyBorder="1" applyAlignment="1">
      <alignment horizontal="center" vertical="center"/>
    </xf>
    <xf numFmtId="0" fontId="39" fillId="14" borderId="38" xfId="0" applyFont="1" applyFill="1" applyBorder="1" applyAlignment="1">
      <alignment horizontal="center" vertical="center"/>
    </xf>
    <xf numFmtId="0" fontId="36" fillId="14" borderId="39" xfId="0" quotePrefix="1" applyFont="1" applyFill="1" applyBorder="1"/>
    <xf numFmtId="0" fontId="0" fillId="0" borderId="0" xfId="0" applyAlignment="1" applyProtection="1"/>
    <xf numFmtId="0" fontId="36" fillId="0" borderId="10" xfId="0" applyFont="1" applyBorder="1" applyAlignment="1" applyProtection="1"/>
    <xf numFmtId="0" fontId="36" fillId="0" borderId="12" xfId="0" applyFont="1" applyBorder="1" applyAlignment="1" applyProtection="1"/>
    <xf numFmtId="0" fontId="36" fillId="0" borderId="11" xfId="0" applyFont="1" applyBorder="1" applyAlignment="1" applyProtection="1"/>
    <xf numFmtId="0" fontId="0" fillId="0" borderId="0" xfId="0" applyFill="1" applyBorder="1" applyAlignment="1" applyProtection="1"/>
    <xf numFmtId="1" fontId="1" fillId="12" borderId="33" xfId="1" applyNumberFormat="1" applyFont="1" applyFill="1" applyBorder="1" applyAlignment="1" applyProtection="1">
      <alignment horizontal="center" vertical="center"/>
    </xf>
    <xf numFmtId="1" fontId="0" fillId="12" borderId="34" xfId="0" applyNumberFormat="1" applyFill="1" applyBorder="1" applyAlignment="1" applyProtection="1">
      <alignment horizontal="center" vertical="center"/>
    </xf>
    <xf numFmtId="1" fontId="0" fillId="12" borderId="35" xfId="0" applyNumberFormat="1" applyFill="1" applyBorder="1" applyAlignment="1" applyProtection="1">
      <alignment horizontal="center" vertical="center"/>
    </xf>
    <xf numFmtId="0" fontId="1" fillId="0" borderId="33" xfId="1" applyNumberFormat="1" applyFont="1" applyBorder="1" applyAlignment="1" applyProtection="1">
      <alignment horizontal="center" vertical="center"/>
    </xf>
    <xf numFmtId="0" fontId="0" fillId="0" borderId="34" xfId="0" applyNumberFormat="1" applyBorder="1" applyAlignment="1" applyProtection="1">
      <alignment horizontal="center" vertical="center"/>
    </xf>
    <xf numFmtId="0" fontId="0" fillId="0" borderId="35" xfId="0" applyNumberFormat="1" applyBorder="1" applyAlignment="1" applyProtection="1">
      <alignment horizontal="center" vertical="center"/>
    </xf>
    <xf numFmtId="0" fontId="1" fillId="0" borderId="15" xfId="1" applyFont="1" applyBorder="1" applyAlignment="1" applyProtection="1">
      <alignment horizontal="center" vertical="center"/>
      <protection hidden="1"/>
    </xf>
    <xf numFmtId="0" fontId="0" fillId="0" borderId="15" xfId="0" applyBorder="1" applyAlignment="1" applyProtection="1">
      <alignment horizontal="center" vertical="center"/>
    </xf>
    <xf numFmtId="14" fontId="1" fillId="0" borderId="15" xfId="1" applyNumberFormat="1" applyFont="1" applyBorder="1" applyAlignment="1" applyProtection="1">
      <alignment horizontal="center" vertical="center"/>
      <protection hidden="1"/>
    </xf>
    <xf numFmtId="0" fontId="0" fillId="0" borderId="15" xfId="0" applyBorder="1" applyAlignment="1" applyProtection="1"/>
    <xf numFmtId="0" fontId="0" fillId="7" borderId="15" xfId="0" applyFill="1" applyBorder="1" applyAlignment="1" applyProtection="1">
      <alignment horizontal="center" vertical="center"/>
    </xf>
    <xf numFmtId="0" fontId="1" fillId="7" borderId="15" xfId="1" applyFont="1" applyFill="1" applyBorder="1" applyAlignment="1" applyProtection="1">
      <alignment horizontal="center" vertical="center"/>
      <protection hidden="1"/>
    </xf>
    <xf numFmtId="14" fontId="0" fillId="0" borderId="15" xfId="0" applyNumberFormat="1" applyBorder="1" applyAlignment="1" applyProtection="1">
      <alignment horizontal="center"/>
    </xf>
    <xf numFmtId="0" fontId="0" fillId="0" borderId="15" xfId="0" applyBorder="1" applyAlignment="1" applyProtection="1">
      <alignment horizontal="center"/>
    </xf>
    <xf numFmtId="0" fontId="2" fillId="0" borderId="0" xfId="0" applyFont="1" applyAlignment="1" applyProtection="1"/>
    <xf numFmtId="1" fontId="0" fillId="0" borderId="15" xfId="0" applyNumberFormat="1" applyBorder="1" applyAlignment="1" applyProtection="1">
      <alignment horizontal="center" vertical="center"/>
    </xf>
    <xf numFmtId="0" fontId="1" fillId="0" borderId="0" xfId="1" applyFont="1" applyAlignment="1" applyProtection="1">
      <protection hidden="1"/>
    </xf>
    <xf numFmtId="0" fontId="35" fillId="0" borderId="6" xfId="0" applyFont="1" applyBorder="1" applyAlignment="1" applyProtection="1"/>
    <xf numFmtId="167" fontId="1" fillId="0" borderId="15" xfId="1" applyNumberFormat="1" applyFont="1" applyBorder="1" applyAlignment="1" applyProtection="1">
      <alignment horizontal="center" vertical="center"/>
      <protection hidden="1"/>
    </xf>
    <xf numFmtId="167" fontId="0" fillId="0" borderId="15" xfId="0" applyNumberFormat="1" applyBorder="1" applyAlignment="1" applyProtection="1">
      <alignment horizontal="center" vertical="center"/>
    </xf>
    <xf numFmtId="0" fontId="28" fillId="8" borderId="7" xfId="1" applyFont="1" applyFill="1" applyBorder="1" applyAlignment="1" applyProtection="1">
      <alignment horizontal="left" vertical="center" wrapText="1"/>
      <protection hidden="1"/>
    </xf>
    <xf numFmtId="0" fontId="28" fillId="8" borderId="4" xfId="1" applyFont="1" applyFill="1" applyBorder="1" applyAlignment="1" applyProtection="1">
      <alignment horizontal="left" vertical="center" wrapText="1"/>
      <protection hidden="1"/>
    </xf>
    <xf numFmtId="0" fontId="28" fillId="8" borderId="6" xfId="1" applyFont="1" applyFill="1" applyBorder="1" applyAlignment="1" applyProtection="1">
      <alignment horizontal="left" vertical="center" wrapText="1"/>
      <protection hidden="1"/>
    </xf>
    <xf numFmtId="0" fontId="28" fillId="8" borderId="2" xfId="1" applyFont="1" applyFill="1" applyBorder="1" applyAlignment="1" applyProtection="1">
      <alignment horizontal="left" vertical="center" wrapText="1"/>
      <protection hidden="1"/>
    </xf>
    <xf numFmtId="0" fontId="28" fillId="8" borderId="5" xfId="1" applyFont="1" applyFill="1" applyBorder="1" applyAlignment="1" applyProtection="1">
      <alignment horizontal="right" vertical="center" wrapText="1"/>
      <protection hidden="1"/>
    </xf>
    <xf numFmtId="0" fontId="28" fillId="8" borderId="7" xfId="1" applyFont="1" applyFill="1" applyBorder="1" applyAlignment="1" applyProtection="1">
      <alignment horizontal="right" vertical="center" wrapText="1"/>
      <protection hidden="1"/>
    </xf>
    <xf numFmtId="0" fontId="28" fillId="8" borderId="3" xfId="1" applyFont="1" applyFill="1" applyBorder="1" applyAlignment="1" applyProtection="1">
      <alignment horizontal="right" vertical="center" wrapText="1"/>
      <protection hidden="1"/>
    </xf>
    <xf numFmtId="0" fontId="28" fillId="8" borderId="6" xfId="1" applyFont="1" applyFill="1" applyBorder="1" applyAlignment="1" applyProtection="1">
      <alignment horizontal="right" vertical="center" wrapText="1"/>
      <protection hidden="1"/>
    </xf>
    <xf numFmtId="0" fontId="28" fillId="8" borderId="7" xfId="1" applyFont="1" applyFill="1" applyBorder="1" applyAlignment="1" applyProtection="1">
      <alignment horizontal="center" vertical="center" wrapText="1"/>
      <protection hidden="1"/>
    </xf>
    <xf numFmtId="0" fontId="28" fillId="8" borderId="4" xfId="1" applyFont="1" applyFill="1" applyBorder="1" applyAlignment="1" applyProtection="1">
      <alignment horizontal="center" vertical="center" wrapText="1"/>
      <protection hidden="1"/>
    </xf>
    <xf numFmtId="0" fontId="28" fillId="8" borderId="6" xfId="1" applyFont="1" applyFill="1" applyBorder="1" applyAlignment="1" applyProtection="1">
      <alignment horizontal="center" vertical="center" wrapText="1"/>
      <protection hidden="1"/>
    </xf>
    <xf numFmtId="0" fontId="28" fillId="8" borderId="2" xfId="1" applyFont="1" applyFill="1" applyBorder="1" applyAlignment="1" applyProtection="1">
      <alignment horizontal="center" vertical="center" wrapText="1"/>
      <protection hidden="1"/>
    </xf>
    <xf numFmtId="0" fontId="29" fillId="2" borderId="0" xfId="1" applyFont="1" applyFill="1" applyBorder="1" applyAlignment="1" applyProtection="1">
      <alignment vertical="center"/>
      <protection hidden="1"/>
    </xf>
    <xf numFmtId="0" fontId="25" fillId="0" borderId="0" xfId="0" applyFont="1" applyAlignment="1" applyProtection="1">
      <protection hidden="1"/>
    </xf>
    <xf numFmtId="0" fontId="25" fillId="0" borderId="1" xfId="0" applyFont="1" applyBorder="1" applyAlignment="1" applyProtection="1">
      <protection hidden="1"/>
    </xf>
    <xf numFmtId="1" fontId="6" fillId="4" borderId="5" xfId="1" applyNumberFormat="1" applyFont="1" applyFill="1" applyBorder="1" applyAlignment="1" applyProtection="1">
      <alignment horizontal="center" vertical="center"/>
    </xf>
    <xf numFmtId="0" fontId="6" fillId="4" borderId="7" xfId="1" applyFont="1" applyFill="1" applyBorder="1" applyAlignment="1" applyProtection="1">
      <alignment vertical="center"/>
    </xf>
    <xf numFmtId="0" fontId="34" fillId="4" borderId="7" xfId="0" applyFont="1" applyFill="1" applyBorder="1" applyAlignment="1" applyProtection="1"/>
    <xf numFmtId="0" fontId="34" fillId="4" borderId="4" xfId="0" applyFont="1" applyFill="1" applyBorder="1" applyAlignment="1" applyProtection="1"/>
    <xf numFmtId="0" fontId="6" fillId="4" borderId="3" xfId="1" applyFont="1" applyFill="1" applyBorder="1" applyAlignment="1" applyProtection="1">
      <alignment vertical="center"/>
    </xf>
    <xf numFmtId="0" fontId="6" fillId="4" borderId="6" xfId="1" applyFont="1" applyFill="1" applyBorder="1" applyAlignment="1" applyProtection="1">
      <alignment vertical="center"/>
    </xf>
    <xf numFmtId="0" fontId="34" fillId="4" borderId="6" xfId="0" applyFont="1" applyFill="1" applyBorder="1" applyAlignment="1" applyProtection="1"/>
    <xf numFmtId="0" fontId="34" fillId="4" borderId="2" xfId="0" applyFont="1" applyFill="1" applyBorder="1" applyAlignment="1" applyProtection="1"/>
    <xf numFmtId="0" fontId="32" fillId="0" borderId="0" xfId="1" applyFont="1" applyBorder="1" applyAlignment="1" applyProtection="1">
      <alignment vertical="center"/>
    </xf>
    <xf numFmtId="0" fontId="28" fillId="0" borderId="0" xfId="1" applyFont="1" applyBorder="1" applyAlignment="1" applyProtection="1">
      <alignment horizontal="center" wrapText="1"/>
      <protection hidden="1"/>
    </xf>
    <xf numFmtId="0" fontId="0" fillId="0" borderId="0" xfId="0" applyAlignment="1" applyProtection="1">
      <alignment wrapText="1"/>
    </xf>
    <xf numFmtId="14" fontId="1" fillId="0" borderId="0" xfId="1" applyNumberFormat="1" applyFont="1" applyBorder="1" applyAlignment="1" applyProtection="1">
      <alignment horizontal="center" vertical="center"/>
      <protection hidden="1"/>
    </xf>
    <xf numFmtId="0" fontId="0" fillId="0" borderId="0" xfId="0" applyBorder="1" applyAlignment="1" applyProtection="1">
      <alignment horizontal="center" vertical="center"/>
    </xf>
    <xf numFmtId="0" fontId="7" fillId="4" borderId="0" xfId="1" applyFont="1" applyFill="1" applyAlignment="1" applyProtection="1">
      <alignment horizontal="left" vertical="center"/>
      <protection hidden="1"/>
    </xf>
    <xf numFmtId="0" fontId="0" fillId="4" borderId="0" xfId="0" applyFill="1" applyAlignment="1" applyProtection="1">
      <protection hidden="1"/>
    </xf>
    <xf numFmtId="0" fontId="15" fillId="0" borderId="0" xfId="1" applyFont="1" applyAlignment="1" applyProtection="1">
      <alignment horizontal="center" vertical="center"/>
      <protection hidden="1"/>
    </xf>
    <xf numFmtId="0" fontId="0" fillId="0" borderId="0" xfId="0" applyAlignment="1" applyProtection="1">
      <alignment horizontal="center"/>
      <protection hidden="1"/>
    </xf>
    <xf numFmtId="14" fontId="6" fillId="4" borderId="5" xfId="1" applyNumberFormat="1" applyFont="1" applyFill="1" applyBorder="1" applyAlignment="1" applyProtection="1">
      <alignment horizontal="center" vertical="center"/>
    </xf>
    <xf numFmtId="14" fontId="6" fillId="4" borderId="7" xfId="1" applyNumberFormat="1" applyFont="1" applyFill="1" applyBorder="1" applyAlignment="1" applyProtection="1">
      <alignment horizontal="center" vertical="center"/>
    </xf>
    <xf numFmtId="14" fontId="6" fillId="4" borderId="3" xfId="1" applyNumberFormat="1" applyFont="1" applyFill="1" applyBorder="1" applyAlignment="1" applyProtection="1">
      <alignment horizontal="center" vertical="center"/>
    </xf>
    <xf numFmtId="14" fontId="6" fillId="4" borderId="6" xfId="1" applyNumberFormat="1" applyFont="1" applyFill="1" applyBorder="1" applyAlignment="1" applyProtection="1">
      <alignment horizontal="center" vertical="center"/>
    </xf>
    <xf numFmtId="0" fontId="28" fillId="8" borderId="5" xfId="1" applyFont="1" applyFill="1" applyBorder="1" applyAlignment="1" applyProtection="1">
      <alignment horizontal="center" vertical="center" wrapText="1"/>
      <protection hidden="1"/>
    </xf>
    <xf numFmtId="0" fontId="28" fillId="8" borderId="7" xfId="1" applyFont="1" applyFill="1" applyBorder="1" applyAlignment="1" applyProtection="1">
      <alignment horizontal="center" wrapText="1"/>
      <protection hidden="1"/>
    </xf>
    <xf numFmtId="0" fontId="28" fillId="8" borderId="3" xfId="1" applyFont="1" applyFill="1" applyBorder="1" applyAlignment="1" applyProtection="1">
      <alignment horizontal="center" vertical="center" wrapText="1"/>
      <protection hidden="1"/>
    </xf>
    <xf numFmtId="0" fontId="28" fillId="8" borderId="6" xfId="1" applyFont="1" applyFill="1" applyBorder="1" applyAlignment="1" applyProtection="1">
      <alignment horizontal="center" wrapText="1"/>
      <protection hidden="1"/>
    </xf>
    <xf numFmtId="0" fontId="23" fillId="0" borderId="0" xfId="0" applyFont="1" applyAlignment="1" applyProtection="1"/>
    <xf numFmtId="1" fontId="6" fillId="3" borderId="5" xfId="1" applyNumberFormat="1" applyFont="1" applyFill="1" applyBorder="1" applyAlignment="1" applyProtection="1">
      <alignment horizontal="center" vertical="center"/>
    </xf>
    <xf numFmtId="1" fontId="6" fillId="3" borderId="7" xfId="1" applyNumberFormat="1" applyFont="1" applyFill="1" applyBorder="1" applyAlignment="1" applyProtection="1">
      <alignment horizontal="center" vertical="center"/>
    </xf>
    <xf numFmtId="1" fontId="6" fillId="3" borderId="3" xfId="1" applyNumberFormat="1" applyFont="1" applyFill="1" applyBorder="1" applyAlignment="1" applyProtection="1">
      <alignment horizontal="center" vertical="center"/>
    </xf>
    <xf numFmtId="1" fontId="6" fillId="3" borderId="6" xfId="1" applyNumberFormat="1" applyFont="1" applyFill="1" applyBorder="1" applyAlignment="1" applyProtection="1">
      <alignment horizontal="center" vertical="center"/>
    </xf>
    <xf numFmtId="0" fontId="0" fillId="0" borderId="7" xfId="0" applyBorder="1" applyAlignment="1" applyProtection="1"/>
    <xf numFmtId="0" fontId="0" fillId="0" borderId="4" xfId="0" applyBorder="1" applyAlignment="1" applyProtection="1"/>
    <xf numFmtId="1" fontId="1" fillId="0" borderId="3" xfId="1" applyNumberFormat="1" applyBorder="1" applyAlignment="1" applyProtection="1">
      <alignment horizontal="center" vertical="center"/>
    </xf>
    <xf numFmtId="0" fontId="0" fillId="0" borderId="6" xfId="0" applyBorder="1" applyAlignment="1" applyProtection="1"/>
    <xf numFmtId="0" fontId="0" fillId="0" borderId="2" xfId="0" applyBorder="1" applyAlignment="1" applyProtection="1"/>
    <xf numFmtId="0" fontId="29" fillId="2" borderId="0" xfId="1" applyFont="1" applyFill="1" applyBorder="1" applyAlignment="1" applyProtection="1">
      <alignment vertical="center" wrapText="1"/>
      <protection hidden="1"/>
    </xf>
    <xf numFmtId="0" fontId="25" fillId="0" borderId="0" xfId="0" applyFont="1" applyAlignment="1" applyProtection="1">
      <alignment wrapText="1"/>
      <protection hidden="1"/>
    </xf>
    <xf numFmtId="0" fontId="25" fillId="0" borderId="1" xfId="0" applyFont="1" applyBorder="1" applyAlignment="1" applyProtection="1">
      <alignment wrapText="1"/>
      <protection hidden="1"/>
    </xf>
    <xf numFmtId="1" fontId="32" fillId="3" borderId="5" xfId="1" applyNumberFormat="1" applyFont="1" applyFill="1" applyBorder="1" applyAlignment="1" applyProtection="1">
      <alignment horizontal="center" vertical="center"/>
    </xf>
    <xf numFmtId="0" fontId="32" fillId="0" borderId="7" xfId="1" applyFont="1" applyBorder="1" applyAlignment="1" applyProtection="1">
      <alignment vertical="center"/>
    </xf>
    <xf numFmtId="0" fontId="33" fillId="0" borderId="7" xfId="0" applyFont="1" applyBorder="1" applyAlignment="1" applyProtection="1"/>
    <xf numFmtId="0" fontId="33" fillId="0" borderId="4" xfId="0" applyFont="1" applyBorder="1" applyAlignment="1" applyProtection="1"/>
    <xf numFmtId="0" fontId="32" fillId="0" borderId="3" xfId="1" applyFont="1" applyBorder="1" applyAlignment="1" applyProtection="1">
      <alignment vertical="center"/>
    </xf>
    <xf numFmtId="0" fontId="32" fillId="0" borderId="6" xfId="1" applyFont="1" applyBorder="1" applyAlignment="1" applyProtection="1">
      <alignment vertical="center"/>
    </xf>
    <xf numFmtId="0" fontId="33" fillId="0" borderId="6" xfId="0" applyFont="1" applyBorder="1" applyAlignment="1" applyProtection="1"/>
    <xf numFmtId="0" fontId="33" fillId="0" borderId="2" xfId="0" applyFont="1" applyBorder="1" applyAlignment="1" applyProtection="1"/>
    <xf numFmtId="0" fontId="6" fillId="4" borderId="15" xfId="1" applyFont="1" applyFill="1" applyBorder="1" applyAlignment="1" applyProtection="1">
      <alignment horizontal="center" vertical="center"/>
      <protection hidden="1"/>
    </xf>
    <xf numFmtId="0" fontId="26" fillId="4" borderId="15" xfId="0" applyFont="1" applyFill="1" applyBorder="1" applyAlignment="1" applyProtection="1">
      <alignment horizontal="center" vertical="center"/>
    </xf>
    <xf numFmtId="1" fontId="28" fillId="2" borderId="0" xfId="1" applyNumberFormat="1" applyFont="1" applyFill="1" applyBorder="1" applyAlignment="1" applyProtection="1">
      <alignment horizontal="center" vertical="top"/>
      <protection hidden="1"/>
    </xf>
    <xf numFmtId="0" fontId="25" fillId="0" borderId="0" xfId="0" applyFont="1" applyAlignment="1" applyProtection="1">
      <alignment vertical="top"/>
      <protection hidden="1"/>
    </xf>
    <xf numFmtId="166" fontId="32" fillId="3" borderId="5" xfId="1" applyNumberFormat="1" applyFont="1" applyFill="1" applyBorder="1" applyAlignment="1" applyProtection="1">
      <alignment horizontal="center" vertical="center"/>
    </xf>
    <xf numFmtId="166" fontId="32" fillId="3" borderId="3" xfId="1" applyNumberFormat="1" applyFont="1" applyFill="1" applyBorder="1" applyAlignment="1" applyProtection="1">
      <alignment horizontal="center" vertical="center"/>
    </xf>
    <xf numFmtId="0" fontId="29" fillId="0" borderId="5" xfId="1" applyFont="1" applyBorder="1" applyAlignment="1" applyProtection="1">
      <alignment horizontal="center" vertical="center" wrapText="1"/>
      <protection hidden="1"/>
    </xf>
    <xf numFmtId="0" fontId="29" fillId="0" borderId="7" xfId="1" applyFont="1" applyBorder="1" applyAlignment="1" applyProtection="1">
      <alignment vertical="center" wrapText="1"/>
      <protection hidden="1"/>
    </xf>
    <xf numFmtId="0" fontId="29" fillId="0" borderId="7" xfId="1" applyFont="1" applyBorder="1" applyAlignment="1" applyProtection="1">
      <alignment wrapText="1"/>
      <protection hidden="1"/>
    </xf>
    <xf numFmtId="0" fontId="29" fillId="0" borderId="4" xfId="1" applyFont="1" applyBorder="1" applyAlignment="1" applyProtection="1">
      <alignment wrapText="1"/>
      <protection hidden="1"/>
    </xf>
    <xf numFmtId="0" fontId="29" fillId="0" borderId="8" xfId="1" applyFont="1" applyBorder="1" applyAlignment="1" applyProtection="1">
      <alignment vertical="center" wrapText="1"/>
      <protection hidden="1"/>
    </xf>
    <xf numFmtId="0" fontId="29" fillId="0" borderId="0" xfId="1" applyFont="1" applyBorder="1" applyAlignment="1" applyProtection="1">
      <alignment vertical="center" wrapText="1"/>
      <protection hidden="1"/>
    </xf>
    <xf numFmtId="0" fontId="29" fillId="0" borderId="0" xfId="1" applyFont="1" applyBorder="1" applyAlignment="1" applyProtection="1">
      <alignment wrapText="1"/>
      <protection hidden="1"/>
    </xf>
    <xf numFmtId="0" fontId="29" fillId="0" borderId="1" xfId="1" applyFont="1" applyBorder="1" applyAlignment="1" applyProtection="1">
      <alignment wrapText="1"/>
      <protection hidden="1"/>
    </xf>
    <xf numFmtId="0" fontId="29" fillId="0" borderId="3" xfId="1" applyFont="1" applyBorder="1" applyAlignment="1" applyProtection="1">
      <alignment vertical="center" wrapText="1"/>
      <protection hidden="1"/>
    </xf>
    <xf numFmtId="0" fontId="29" fillId="0" borderId="6" xfId="1" applyFont="1" applyBorder="1" applyAlignment="1" applyProtection="1">
      <alignment vertical="center" wrapText="1"/>
      <protection hidden="1"/>
    </xf>
    <xf numFmtId="0" fontId="29" fillId="0" borderId="6" xfId="1" applyFont="1" applyBorder="1" applyAlignment="1" applyProtection="1">
      <alignment wrapText="1"/>
      <protection hidden="1"/>
    </xf>
    <xf numFmtId="0" fontId="29" fillId="0" borderId="2" xfId="1" applyFont="1" applyBorder="1" applyAlignment="1" applyProtection="1">
      <alignment wrapText="1"/>
      <protection hidden="1"/>
    </xf>
    <xf numFmtId="14" fontId="32" fillId="3" borderId="5" xfId="1" applyNumberFormat="1" applyFont="1" applyFill="1" applyBorder="1" applyAlignment="1" applyProtection="1">
      <alignment horizontal="center" vertical="center"/>
    </xf>
    <xf numFmtId="14" fontId="32" fillId="3" borderId="7" xfId="1" applyNumberFormat="1" applyFont="1" applyFill="1" applyBorder="1" applyAlignment="1" applyProtection="1">
      <alignment horizontal="center" vertical="center"/>
    </xf>
    <xf numFmtId="14" fontId="32" fillId="3" borderId="3" xfId="1" applyNumberFormat="1" applyFont="1" applyFill="1" applyBorder="1" applyAlignment="1" applyProtection="1">
      <alignment horizontal="center" vertical="center"/>
    </xf>
    <xf numFmtId="14" fontId="32" fillId="3" borderId="6" xfId="1" applyNumberFormat="1" applyFont="1" applyFill="1" applyBorder="1" applyAlignment="1" applyProtection="1">
      <alignment horizontal="center" vertical="center"/>
    </xf>
    <xf numFmtId="0" fontId="28" fillId="0" borderId="0" xfId="1" applyFont="1" applyAlignment="1" applyProtection="1">
      <alignment horizontal="center" vertical="center" wrapText="1"/>
      <protection hidden="1"/>
    </xf>
    <xf numFmtId="3" fontId="32" fillId="3" borderId="5" xfId="1" applyNumberFormat="1" applyFont="1" applyFill="1" applyBorder="1" applyAlignment="1" applyProtection="1">
      <alignment horizontal="center" vertical="center"/>
    </xf>
    <xf numFmtId="3" fontId="32" fillId="3" borderId="3" xfId="1" applyNumberFormat="1" applyFont="1" applyFill="1" applyBorder="1" applyAlignment="1" applyProtection="1">
      <alignment horizontal="center" vertical="center"/>
    </xf>
    <xf numFmtId="3" fontId="32" fillId="3" borderId="7" xfId="1" applyNumberFormat="1" applyFont="1" applyFill="1" applyBorder="1" applyAlignment="1" applyProtection="1">
      <alignment horizontal="center" vertical="center"/>
    </xf>
    <xf numFmtId="3" fontId="32" fillId="3" borderId="4" xfId="1" applyNumberFormat="1" applyFont="1" applyFill="1" applyBorder="1" applyAlignment="1" applyProtection="1">
      <alignment horizontal="center" vertical="center"/>
    </xf>
    <xf numFmtId="3" fontId="32" fillId="3" borderId="6" xfId="1" applyNumberFormat="1" applyFont="1" applyFill="1" applyBorder="1" applyAlignment="1" applyProtection="1">
      <alignment horizontal="center" vertical="center"/>
    </xf>
    <xf numFmtId="3" fontId="32" fillId="3" borderId="2" xfId="1" applyNumberFormat="1" applyFon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0" borderId="12" xfId="0" applyNumberFormat="1" applyBorder="1" applyAlignment="1" applyProtection="1">
      <alignment horizontal="center" vertical="center"/>
    </xf>
    <xf numFmtId="1" fontId="0" fillId="0" borderId="11" xfId="0" applyNumberFormat="1" applyBorder="1" applyAlignment="1" applyProtection="1">
      <alignment horizontal="center" vertical="center"/>
    </xf>
    <xf numFmtId="0" fontId="1" fillId="0" borderId="0" xfId="1" applyFont="1" applyAlignment="1" applyProtection="1"/>
    <xf numFmtId="0" fontId="1" fillId="0" borderId="0" xfId="1" applyFont="1" applyAlignment="1" applyProtection="1">
      <alignment horizontal="right"/>
    </xf>
    <xf numFmtId="0" fontId="0" fillId="0" borderId="0" xfId="0" applyAlignment="1" applyProtection="1">
      <alignment horizontal="right"/>
    </xf>
    <xf numFmtId="14" fontId="1" fillId="0" borderId="15" xfId="1" applyNumberFormat="1" applyFont="1" applyBorder="1" applyAlignment="1" applyProtection="1"/>
    <xf numFmtId="1" fontId="1" fillId="0" borderId="10" xfId="1" applyNumberFormat="1" applyFont="1" applyFill="1" applyBorder="1" applyAlignment="1" applyProtection="1">
      <alignment horizontal="center" vertical="center"/>
    </xf>
    <xf numFmtId="0" fontId="0" fillId="0" borderId="12" xfId="0" applyBorder="1" applyAlignment="1" applyProtection="1"/>
    <xf numFmtId="0" fontId="0" fillId="0" borderId="11" xfId="0" applyBorder="1" applyAlignment="1" applyProtection="1"/>
    <xf numFmtId="0" fontId="1" fillId="0" borderId="10" xfId="1" applyFont="1" applyFill="1" applyBorder="1" applyAlignment="1" applyProtection="1"/>
    <xf numFmtId="2" fontId="1" fillId="0" borderId="10" xfId="1" applyNumberFormat="1" applyFont="1" applyFill="1" applyBorder="1" applyAlignment="1" applyProtection="1">
      <alignment vertical="center"/>
    </xf>
    <xf numFmtId="14" fontId="1" fillId="0" borderId="10" xfId="1" applyNumberFormat="1" applyFont="1" applyBorder="1" applyAlignment="1" applyProtection="1"/>
    <xf numFmtId="0" fontId="1" fillId="0" borderId="12" xfId="1" applyFont="1" applyBorder="1" applyAlignment="1" applyProtection="1"/>
    <xf numFmtId="1" fontId="6" fillId="0" borderId="10" xfId="1" applyNumberFormat="1" applyFont="1" applyBorder="1" applyAlignment="1" applyProtection="1">
      <alignment horizontal="center" vertical="center"/>
    </xf>
    <xf numFmtId="1" fontId="6" fillId="0" borderId="5" xfId="1" applyNumberFormat="1" applyFont="1" applyBorder="1" applyAlignment="1" applyProtection="1">
      <alignment horizontal="center" vertical="center"/>
    </xf>
    <xf numFmtId="0" fontId="0" fillId="0" borderId="7" xfId="0" applyBorder="1" applyAlignment="1" applyProtection="1">
      <alignment vertical="center"/>
    </xf>
    <xf numFmtId="0" fontId="0" fillId="0" borderId="4" xfId="0" applyBorder="1" applyAlignment="1" applyProtection="1">
      <alignment vertical="center"/>
    </xf>
    <xf numFmtId="14" fontId="1" fillId="0" borderId="10" xfId="1"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11" xfId="0" applyBorder="1" applyAlignment="1" applyProtection="1">
      <alignment vertical="center"/>
    </xf>
    <xf numFmtId="0" fontId="1" fillId="0" borderId="0" xfId="1" applyFont="1" applyFill="1" applyBorder="1" applyAlignment="1" applyProtection="1"/>
    <xf numFmtId="0" fontId="0" fillId="0" borderId="0" xfId="0" applyBorder="1" applyAlignment="1" applyProtection="1"/>
    <xf numFmtId="2" fontId="1" fillId="0" borderId="0" xfId="1" applyNumberFormat="1" applyFont="1" applyFill="1" applyAlignment="1" applyProtection="1"/>
    <xf numFmtId="0" fontId="1" fillId="0" borderId="6" xfId="1" applyFont="1" applyBorder="1" applyAlignment="1" applyProtection="1">
      <alignment horizontal="center" vertical="center"/>
      <protection hidden="1"/>
    </xf>
    <xf numFmtId="0" fontId="0" fillId="0" borderId="6" xfId="0" applyBorder="1" applyAlignment="1" applyProtection="1">
      <alignment horizontal="center" vertical="center"/>
    </xf>
    <xf numFmtId="1" fontId="0" fillId="0" borderId="7" xfId="0" applyNumberFormat="1" applyBorder="1" applyAlignment="1" applyProtection="1"/>
    <xf numFmtId="1" fontId="0" fillId="0" borderId="4" xfId="0" applyNumberFormat="1" applyBorder="1" applyAlignment="1" applyProtection="1"/>
    <xf numFmtId="14" fontId="1" fillId="0" borderId="5" xfId="1" applyNumberFormat="1" applyFont="1" applyFill="1" applyBorder="1" applyAlignment="1" applyProtection="1">
      <alignment horizontal="center" vertical="center"/>
    </xf>
    <xf numFmtId="0" fontId="1" fillId="0" borderId="0" xfId="1" applyFont="1" applyFill="1" applyAlignment="1" applyProtection="1"/>
    <xf numFmtId="0" fontId="0" fillId="0" borderId="24" xfId="0" applyBorder="1" applyAlignment="1" applyProtection="1">
      <alignment horizontal="center" vertical="center"/>
    </xf>
    <xf numFmtId="0" fontId="0" fillId="0" borderId="12" xfId="0" applyBorder="1" applyAlignment="1" applyProtection="1">
      <alignment horizontal="center" vertical="center"/>
    </xf>
    <xf numFmtId="0" fontId="0" fillId="0" borderId="25" xfId="0" applyBorder="1" applyAlignment="1" applyProtection="1">
      <alignment horizontal="center" vertical="center"/>
    </xf>
    <xf numFmtId="1" fontId="0" fillId="0" borderId="16" xfId="0" applyNumberFormat="1" applyBorder="1" applyAlignment="1" applyProtection="1">
      <alignment horizontal="center" vertical="center"/>
    </xf>
    <xf numFmtId="0" fontId="0" fillId="0" borderId="17" xfId="0" applyBorder="1" applyAlignment="1" applyProtection="1">
      <alignment horizontal="center" vertical="center"/>
    </xf>
    <xf numFmtId="0" fontId="0" fillId="0" borderId="16" xfId="0" applyBorder="1" applyAlignment="1" applyProtection="1">
      <alignment horizontal="center" vertical="center"/>
    </xf>
    <xf numFmtId="1" fontId="0" fillId="0" borderId="0" xfId="0" applyNumberFormat="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1" fontId="0" fillId="0" borderId="26" xfId="0" applyNumberFormat="1" applyBorder="1" applyAlignment="1" applyProtection="1">
      <alignment horizontal="center" vertical="center"/>
    </xf>
    <xf numFmtId="14" fontId="1" fillId="0" borderId="12" xfId="1" applyNumberFormat="1" applyFont="1" applyBorder="1" applyAlignment="1" applyProtection="1"/>
    <xf numFmtId="14" fontId="0" fillId="0" borderId="12" xfId="0" applyNumberFormat="1" applyBorder="1" applyAlignment="1" applyProtection="1"/>
    <xf numFmtId="14" fontId="0" fillId="0" borderId="11" xfId="0" applyNumberFormat="1" applyBorder="1" applyAlignment="1" applyProtection="1"/>
    <xf numFmtId="14" fontId="1" fillId="0" borderId="32" xfId="1" applyNumberFormat="1" applyFont="1" applyBorder="1" applyAlignment="1" applyProtection="1"/>
    <xf numFmtId="0" fontId="0" fillId="0" borderId="32" xfId="0" applyBorder="1" applyAlignment="1" applyProtection="1"/>
    <xf numFmtId="14" fontId="1" fillId="0" borderId="9" xfId="1" applyNumberFormat="1" applyFont="1" applyBorder="1" applyAlignment="1" applyProtection="1"/>
    <xf numFmtId="0" fontId="0" fillId="0" borderId="9" xfId="0" applyBorder="1" applyAlignment="1" applyProtection="1"/>
    <xf numFmtId="1" fontId="0" fillId="7" borderId="18" xfId="0" applyNumberFormat="1" applyFill="1" applyBorder="1" applyAlignment="1" applyProtection="1">
      <alignment horizontal="center" vertical="center"/>
    </xf>
    <xf numFmtId="1" fontId="0" fillId="7" borderId="19" xfId="0" applyNumberFormat="1" applyFill="1" applyBorder="1" applyAlignment="1" applyProtection="1">
      <alignment horizontal="center" vertical="center"/>
    </xf>
    <xf numFmtId="0" fontId="0" fillId="7" borderId="19" xfId="0" applyFill="1" applyBorder="1" applyAlignment="1" applyProtection="1">
      <alignment horizontal="center" vertical="center"/>
    </xf>
    <xf numFmtId="0" fontId="0" fillId="7" borderId="20" xfId="0" applyFill="1" applyBorder="1" applyAlignment="1" applyProtection="1">
      <alignment horizontal="center" vertical="center"/>
    </xf>
    <xf numFmtId="14" fontId="2" fillId="4" borderId="15" xfId="0" applyNumberFormat="1" applyFont="1" applyFill="1" applyBorder="1" applyAlignment="1" applyProtection="1">
      <alignment horizontal="center" vertical="center"/>
    </xf>
    <xf numFmtId="0" fontId="2" fillId="4" borderId="15" xfId="0" applyFont="1" applyFill="1" applyBorder="1" applyAlignment="1" applyProtection="1">
      <alignment horizontal="center" vertical="center"/>
    </xf>
    <xf numFmtId="1" fontId="2" fillId="4" borderId="15" xfId="0" applyNumberFormat="1" applyFont="1" applyFill="1" applyBorder="1" applyAlignment="1" applyProtection="1">
      <alignment horizontal="center" vertical="center"/>
    </xf>
    <xf numFmtId="0" fontId="1" fillId="0" borderId="0" xfId="1" applyFont="1" applyFill="1" applyBorder="1" applyAlignment="1" applyProtection="1">
      <alignment horizontal="right"/>
    </xf>
    <xf numFmtId="0" fontId="0" fillId="0" borderId="0" xfId="0" applyBorder="1" applyAlignment="1" applyProtection="1">
      <alignment horizontal="right"/>
    </xf>
    <xf numFmtId="1" fontId="0" fillId="0" borderId="29" xfId="0" applyNumberFormat="1"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14" fontId="1" fillId="0" borderId="10" xfId="1" applyNumberFormat="1" applyFont="1" applyFill="1" applyBorder="1" applyAlignment="1" applyProtection="1"/>
    <xf numFmtId="14" fontId="1" fillId="0" borderId="0" xfId="1" applyNumberFormat="1" applyFont="1" applyAlignment="1" applyProtection="1"/>
    <xf numFmtId="0" fontId="1" fillId="0" borderId="7" xfId="1" applyNumberFormat="1" applyFont="1" applyFill="1" applyBorder="1" applyAlignment="1" applyProtection="1"/>
    <xf numFmtId="0" fontId="1" fillId="0" borderId="0" xfId="1" applyFont="1" applyFill="1" applyAlignment="1" applyProtection="1">
      <alignment horizontal="right"/>
    </xf>
    <xf numFmtId="0" fontId="32" fillId="0" borderId="0" xfId="1" applyFont="1" applyFill="1" applyBorder="1" applyAlignment="1" applyProtection="1">
      <alignment vertical="center"/>
    </xf>
    <xf numFmtId="0" fontId="0" fillId="0" borderId="0" xfId="0" applyAlignment="1" applyProtection="1">
      <alignment horizontal="center" vertical="center"/>
    </xf>
    <xf numFmtId="0" fontId="5" fillId="0" borderId="0" xfId="0" applyFont="1" applyAlignment="1" applyProtection="1">
      <alignment horizontal="center" vertical="center" wrapText="1"/>
    </xf>
    <xf numFmtId="0" fontId="46" fillId="0" borderId="0" xfId="0" applyFont="1" applyAlignment="1" applyProtection="1">
      <alignment horizontal="center" vertical="center" wrapText="1"/>
    </xf>
    <xf numFmtId="0" fontId="0" fillId="0" borderId="0" xfId="0" applyAlignment="1" applyProtection="1">
      <alignment horizontal="center" vertical="center" wrapText="1"/>
    </xf>
    <xf numFmtId="0" fontId="43" fillId="0" borderId="0" xfId="1" applyFont="1" applyFill="1" applyBorder="1" applyAlignment="1" applyProtection="1">
      <alignment horizontal="center" vertical="center" wrapText="1"/>
      <protection hidden="1"/>
    </xf>
    <xf numFmtId="0" fontId="40" fillId="0" borderId="0" xfId="0" applyFont="1" applyAlignment="1" applyProtection="1">
      <alignment horizontal="center" vertical="center" wrapText="1"/>
    </xf>
    <xf numFmtId="0" fontId="25" fillId="0" borderId="0" xfId="0" applyFont="1" applyBorder="1" applyAlignment="1" applyProtection="1">
      <protection hidden="1"/>
    </xf>
    <xf numFmtId="0" fontId="0" fillId="0" borderId="1" xfId="0" applyBorder="1" applyAlignment="1" applyProtection="1"/>
    <xf numFmtId="14" fontId="6" fillId="4" borderId="5" xfId="0" applyNumberFormat="1" applyFont="1" applyFill="1" applyBorder="1" applyAlignment="1" applyProtection="1">
      <alignment horizontal="center" vertical="center"/>
    </xf>
    <xf numFmtId="0" fontId="0" fillId="0" borderId="7" xfId="0" applyBorder="1" applyAlignment="1" applyProtection="1">
      <alignment horizontal="center" vertic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1" fillId="0" borderId="0" xfId="1" applyFont="1" applyFill="1" applyBorder="1" applyAlignment="1" applyProtection="1">
      <alignment horizontal="center"/>
      <protection hidden="1"/>
    </xf>
    <xf numFmtId="0" fontId="0" fillId="0" borderId="0" xfId="0" applyAlignment="1">
      <alignment horizontal="center"/>
    </xf>
    <xf numFmtId="0" fontId="1" fillId="0" borderId="0" xfId="1" applyFont="1" applyFill="1" applyBorder="1" applyAlignment="1" applyProtection="1">
      <protection hidden="1"/>
    </xf>
    <xf numFmtId="0" fontId="0" fillId="0" borderId="0" xfId="0" applyAlignment="1"/>
    <xf numFmtId="0" fontId="7" fillId="0" borderId="10" xfId="1" applyFont="1" applyBorder="1" applyAlignment="1" applyProtection="1">
      <alignment horizontal="center"/>
      <protection hidden="1"/>
    </xf>
    <xf numFmtId="0" fontId="39" fillId="0" borderId="12" xfId="0" applyFont="1" applyBorder="1" applyAlignment="1">
      <alignment horizontal="center"/>
    </xf>
    <xf numFmtId="0" fontId="39" fillId="0" borderId="11" xfId="0" applyFont="1" applyBorder="1" applyAlignment="1">
      <alignment horizontal="center"/>
    </xf>
    <xf numFmtId="0" fontId="11" fillId="2" borderId="0" xfId="2" applyFont="1" applyFill="1" applyAlignment="1" applyProtection="1">
      <protection locked="0" hidden="1"/>
    </xf>
    <xf numFmtId="0" fontId="0" fillId="0" borderId="0" xfId="0" applyAlignment="1" applyProtection="1">
      <protection locked="0"/>
    </xf>
    <xf numFmtId="0" fontId="7" fillId="15" borderId="41" xfId="1" applyFont="1" applyFill="1" applyBorder="1" applyAlignment="1" applyProtection="1">
      <alignment horizontal="center" vertical="center"/>
      <protection locked="0" hidden="1"/>
    </xf>
    <xf numFmtId="0" fontId="69" fillId="15" borderId="42" xfId="0" applyFont="1" applyFill="1" applyBorder="1" applyAlignment="1" applyProtection="1">
      <alignment horizontal="center" vertical="center"/>
      <protection locked="0"/>
    </xf>
    <xf numFmtId="0" fontId="69" fillId="15" borderId="43" xfId="0" applyFont="1" applyFill="1" applyBorder="1" applyAlignment="1" applyProtection="1">
      <alignment horizontal="center" vertical="center"/>
      <protection locked="0"/>
    </xf>
    <xf numFmtId="14" fontId="7" fillId="15" borderId="29" xfId="1" applyNumberFormat="1" applyFont="1" applyFill="1" applyBorder="1" applyAlignment="1" applyProtection="1">
      <alignment horizontal="center" vertical="center"/>
      <protection locked="0" hidden="1"/>
    </xf>
    <xf numFmtId="0" fontId="7" fillId="15" borderId="30" xfId="1" applyFont="1" applyFill="1" applyBorder="1" applyAlignment="1" applyProtection="1">
      <alignment horizontal="center" vertical="center"/>
      <protection locked="0" hidden="1"/>
    </xf>
    <xf numFmtId="0" fontId="7" fillId="15" borderId="31" xfId="1" applyFont="1" applyFill="1" applyBorder="1" applyAlignment="1" applyProtection="1">
      <alignment horizontal="center" vertical="center"/>
      <protection locked="0" hidden="1"/>
    </xf>
    <xf numFmtId="0" fontId="7" fillId="15" borderId="24" xfId="1" applyFont="1" applyFill="1" applyBorder="1" applyAlignment="1" applyProtection="1">
      <alignment horizontal="center" vertical="center"/>
      <protection locked="0" hidden="1"/>
    </xf>
    <xf numFmtId="0" fontId="69" fillId="15" borderId="12" xfId="0" applyFont="1" applyFill="1" applyBorder="1" applyAlignment="1" applyProtection="1">
      <alignment horizontal="center" vertical="center"/>
      <protection locked="0"/>
    </xf>
    <xf numFmtId="0" fontId="69" fillId="15" borderId="25" xfId="0" applyFont="1" applyFill="1" applyBorder="1" applyAlignment="1" applyProtection="1">
      <alignment horizontal="center" vertical="center"/>
      <protection locked="0"/>
    </xf>
    <xf numFmtId="0" fontId="7" fillId="15" borderId="26" xfId="1" applyFont="1" applyFill="1" applyBorder="1" applyAlignment="1" applyProtection="1">
      <alignment horizontal="center" vertical="center"/>
      <protection locked="0" hidden="1"/>
    </xf>
    <xf numFmtId="0" fontId="69" fillId="15" borderId="27" xfId="0" applyFont="1" applyFill="1" applyBorder="1" applyAlignment="1" applyProtection="1">
      <alignment horizontal="center" vertical="center"/>
      <protection locked="0"/>
    </xf>
    <xf numFmtId="0" fontId="69" fillId="15" borderId="28" xfId="0" applyFont="1" applyFill="1" applyBorder="1" applyAlignment="1" applyProtection="1">
      <alignment horizontal="center" vertical="center"/>
      <protection locked="0"/>
    </xf>
    <xf numFmtId="0" fontId="6" fillId="9" borderId="0" xfId="1" applyFont="1" applyFill="1" applyBorder="1" applyAlignment="1" applyProtection="1">
      <alignment horizontal="center" vertical="center"/>
    </xf>
    <xf numFmtId="0" fontId="26" fillId="9" borderId="0" xfId="0" applyFont="1" applyFill="1" applyBorder="1" applyAlignment="1" applyProtection="1">
      <alignment horizontal="center" vertical="center"/>
    </xf>
    <xf numFmtId="0" fontId="29" fillId="0" borderId="8" xfId="1" applyFont="1" applyBorder="1" applyAlignment="1" applyProtection="1">
      <alignment wrapText="1"/>
      <protection hidden="1"/>
    </xf>
    <xf numFmtId="0" fontId="29" fillId="0" borderId="0" xfId="1" applyFont="1" applyAlignment="1" applyProtection="1">
      <alignment wrapText="1"/>
      <protection hidden="1"/>
    </xf>
    <xf numFmtId="0" fontId="29" fillId="0" borderId="3" xfId="1" applyFont="1" applyBorder="1" applyAlignment="1" applyProtection="1">
      <alignment wrapText="1"/>
      <protection hidden="1"/>
    </xf>
    <xf numFmtId="0" fontId="32" fillId="3" borderId="3" xfId="1" applyFont="1" applyFill="1" applyBorder="1" applyAlignment="1" applyProtection="1">
      <alignment horizontal="center" vertical="center"/>
    </xf>
    <xf numFmtId="0" fontId="32" fillId="3" borderId="5" xfId="1" applyFont="1" applyFill="1" applyBorder="1" applyAlignment="1" applyProtection="1">
      <alignment horizontal="center" vertical="center"/>
    </xf>
    <xf numFmtId="0" fontId="28" fillId="0" borderId="0" xfId="1" applyFont="1" applyAlignment="1" applyProtection="1">
      <alignment wrapText="1"/>
      <protection hidden="1"/>
    </xf>
    <xf numFmtId="0" fontId="27" fillId="0" borderId="0" xfId="1" applyFont="1" applyFill="1" applyBorder="1" applyAlignment="1" applyProtection="1">
      <alignment horizontal="right" vertical="center"/>
      <protection hidden="1"/>
    </xf>
    <xf numFmtId="0" fontId="59" fillId="0" borderId="0" xfId="0" applyFont="1" applyAlignment="1" applyProtection="1">
      <alignment vertical="center"/>
      <protection hidden="1"/>
    </xf>
    <xf numFmtId="0" fontId="27" fillId="0" borderId="0" xfId="1" applyFont="1" applyAlignment="1" applyProtection="1">
      <protection hidden="1"/>
    </xf>
    <xf numFmtId="0" fontId="59" fillId="0" borderId="0" xfId="0" applyFont="1" applyAlignment="1" applyProtection="1">
      <protection hidden="1"/>
    </xf>
    <xf numFmtId="14" fontId="27" fillId="0" borderId="0" xfId="1" applyNumberFormat="1" applyFont="1" applyFill="1" applyBorder="1" applyAlignment="1" applyProtection="1">
      <alignment horizontal="right" vertical="center"/>
      <protection hidden="1"/>
    </xf>
    <xf numFmtId="14" fontId="27" fillId="0" borderId="0" xfId="1" applyNumberFormat="1" applyFont="1" applyAlignment="1" applyProtection="1">
      <protection hidden="1"/>
    </xf>
    <xf numFmtId="0" fontId="27" fillId="0" borderId="0" xfId="1" applyFont="1" applyFill="1" applyBorder="1" applyAlignment="1" applyProtection="1">
      <alignment vertical="center"/>
      <protection hidden="1"/>
    </xf>
    <xf numFmtId="0" fontId="7" fillId="15" borderId="45" xfId="1" applyFont="1" applyFill="1" applyBorder="1" applyAlignment="1" applyProtection="1">
      <alignment horizontal="center" vertical="center"/>
      <protection locked="0" hidden="1"/>
    </xf>
    <xf numFmtId="0" fontId="70" fillId="15" borderId="45" xfId="0" applyFont="1" applyFill="1" applyBorder="1" applyAlignment="1" applyProtection="1">
      <protection locked="0"/>
    </xf>
    <xf numFmtId="0" fontId="70" fillId="15" borderId="46" xfId="0" applyFont="1" applyFill="1" applyBorder="1" applyAlignment="1" applyProtection="1">
      <protection locked="0"/>
    </xf>
    <xf numFmtId="0" fontId="70" fillId="15" borderId="19" xfId="0" applyFont="1" applyFill="1" applyBorder="1" applyAlignment="1" applyProtection="1">
      <protection locked="0"/>
    </xf>
    <xf numFmtId="0" fontId="70" fillId="15" borderId="20" xfId="0" applyFont="1" applyFill="1" applyBorder="1" applyAlignment="1" applyProtection="1">
      <protection locked="0"/>
    </xf>
    <xf numFmtId="0" fontId="1" fillId="0" borderId="0" xfId="1" applyFont="1" applyBorder="1" applyAlignment="1" applyProtection="1">
      <protection hidden="1"/>
    </xf>
    <xf numFmtId="164" fontId="6" fillId="0" borderId="0" xfId="0" applyNumberFormat="1" applyFont="1" applyFill="1" applyBorder="1" applyAlignment="1" applyProtection="1">
      <alignment horizontal="center" vertical="center"/>
      <protection hidden="1"/>
    </xf>
    <xf numFmtId="164" fontId="34" fillId="0" borderId="0" xfId="0" applyNumberFormat="1" applyFont="1" applyFill="1" applyBorder="1" applyAlignment="1" applyProtection="1">
      <protection hidden="1"/>
    </xf>
    <xf numFmtId="0" fontId="34" fillId="0" borderId="0" xfId="0" applyFont="1" applyFill="1" applyBorder="1" applyAlignment="1" applyProtection="1">
      <protection hidden="1"/>
    </xf>
    <xf numFmtId="0" fontId="6" fillId="0" borderId="0" xfId="0" applyFont="1" applyFill="1" applyBorder="1" applyAlignment="1" applyProtection="1">
      <alignment horizontal="center" vertical="center"/>
      <protection hidden="1"/>
    </xf>
    <xf numFmtId="0" fontId="9" fillId="5" borderId="15" xfId="1" applyFont="1" applyFill="1" applyBorder="1" applyAlignment="1" applyProtection="1">
      <alignment horizontal="left" vertical="center"/>
      <protection hidden="1"/>
    </xf>
    <xf numFmtId="0" fontId="0" fillId="5" borderId="15" xfId="0" applyFill="1" applyBorder="1" applyAlignment="1" applyProtection="1">
      <alignment horizontal="left" vertical="center"/>
    </xf>
    <xf numFmtId="0" fontId="0" fillId="5" borderId="10" xfId="0" applyFill="1" applyBorder="1" applyAlignment="1" applyProtection="1">
      <alignment horizontal="left" vertical="center"/>
    </xf>
    <xf numFmtId="0" fontId="28" fillId="0" borderId="0" xfId="1"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1" fillId="0" borderId="6" xfId="1" applyFont="1" applyBorder="1" applyAlignment="1" applyProtection="1">
      <protection hidden="1"/>
    </xf>
    <xf numFmtId="0" fontId="28" fillId="0" borderId="0" xfId="1" applyFont="1" applyBorder="1" applyAlignment="1" applyProtection="1">
      <alignment horizontal="center" vertical="top"/>
      <protection hidden="1"/>
    </xf>
    <xf numFmtId="0" fontId="45" fillId="0" borderId="7" xfId="0" applyFont="1" applyBorder="1" applyAlignment="1" applyProtection="1">
      <alignment horizontal="right" vertical="center"/>
    </xf>
    <xf numFmtId="0" fontId="0" fillId="0" borderId="7" xfId="0" applyFont="1" applyBorder="1" applyAlignment="1" applyProtection="1">
      <alignment horizontal="right"/>
    </xf>
    <xf numFmtId="0" fontId="15" fillId="2" borderId="0" xfId="1" applyFont="1" applyFill="1" applyAlignment="1" applyProtection="1">
      <alignment horizontal="center" vertical="center" wrapText="1"/>
      <protection hidden="1"/>
    </xf>
    <xf numFmtId="0" fontId="49" fillId="0" borderId="0" xfId="0" applyFont="1" applyAlignment="1" applyProtection="1">
      <alignment horizontal="center" vertical="center" wrapText="1"/>
    </xf>
    <xf numFmtId="0" fontId="49" fillId="0" borderId="0" xfId="0" applyFont="1" applyAlignment="1" applyProtection="1">
      <alignment wrapText="1"/>
    </xf>
    <xf numFmtId="0" fontId="53" fillId="0" borderId="0" xfId="0" applyFont="1" applyAlignment="1" applyProtection="1">
      <alignment horizontal="center" vertical="center"/>
    </xf>
    <xf numFmtId="49" fontId="27" fillId="0" borderId="0" xfId="1" applyNumberFormat="1" applyFont="1" applyFill="1" applyBorder="1" applyAlignment="1" applyProtection="1">
      <alignment horizontal="right" vertical="center"/>
      <protection hidden="1"/>
    </xf>
    <xf numFmtId="164" fontId="7" fillId="0" borderId="10" xfId="1" applyNumberFormat="1" applyFont="1" applyFill="1" applyBorder="1" applyAlignment="1" applyProtection="1">
      <alignment horizontal="center" vertical="center"/>
      <protection hidden="1"/>
    </xf>
    <xf numFmtId="0" fontId="26" fillId="0" borderId="12" xfId="0" applyFont="1" applyBorder="1" applyAlignment="1" applyProtection="1"/>
    <xf numFmtId="164" fontId="7" fillId="0" borderId="10" xfId="1" applyNumberFormat="1" applyFont="1" applyBorder="1" applyAlignment="1" applyProtection="1">
      <alignment horizontal="center" vertical="center"/>
      <protection hidden="1"/>
    </xf>
    <xf numFmtId="0" fontId="8" fillId="0" borderId="6" xfId="1" applyFont="1" applyBorder="1" applyAlignment="1" applyProtection="1">
      <alignment horizontal="right" vertical="center"/>
      <protection hidden="1"/>
    </xf>
    <xf numFmtId="0" fontId="36" fillId="0" borderId="6" xfId="0" applyFont="1" applyBorder="1" applyAlignment="1" applyProtection="1">
      <alignment horizontal="right" vertical="center"/>
    </xf>
    <xf numFmtId="0" fontId="23" fillId="0" borderId="6" xfId="0" applyFont="1" applyBorder="1" applyAlignment="1" applyProtection="1"/>
    <xf numFmtId="0" fontId="7" fillId="15" borderId="44" xfId="1" applyFont="1" applyFill="1" applyBorder="1" applyAlignment="1" applyProtection="1">
      <alignment horizontal="center" vertical="center"/>
      <protection locked="0" hidden="1"/>
    </xf>
    <xf numFmtId="0" fontId="70" fillId="15" borderId="45" xfId="0" applyFont="1" applyFill="1" applyBorder="1" applyAlignment="1" applyProtection="1">
      <alignment horizontal="center" vertical="center"/>
      <protection locked="0"/>
    </xf>
    <xf numFmtId="0" fontId="70" fillId="15" borderId="18" xfId="0" applyFont="1" applyFill="1" applyBorder="1" applyAlignment="1" applyProtection="1">
      <protection locked="0"/>
    </xf>
    <xf numFmtId="14" fontId="1" fillId="0" borderId="0" xfId="1" applyNumberFormat="1" applyFont="1" applyFill="1" applyBorder="1" applyAlignment="1" applyProtection="1">
      <alignment horizontal="center"/>
      <protection hidden="1"/>
    </xf>
    <xf numFmtId="0" fontId="0" fillId="0" borderId="0" xfId="0" applyBorder="1" applyAlignment="1" applyProtection="1">
      <alignment horizontal="center"/>
    </xf>
    <xf numFmtId="0" fontId="67" fillId="0" borderId="0" xfId="1" applyFont="1" applyBorder="1" applyAlignment="1" applyProtection="1">
      <alignment horizontal="left" vertical="center"/>
      <protection hidden="1"/>
    </xf>
    <xf numFmtId="0" fontId="51" fillId="0" borderId="0" xfId="0" applyFont="1" applyBorder="1" applyAlignment="1" applyProtection="1"/>
    <xf numFmtId="0" fontId="52" fillId="0" borderId="0" xfId="0" applyFont="1" applyAlignment="1" applyProtection="1"/>
    <xf numFmtId="14" fontId="29" fillId="0" borderId="0" xfId="1" applyNumberFormat="1" applyFont="1" applyFill="1" applyBorder="1" applyAlignment="1" applyProtection="1">
      <alignment vertical="center"/>
      <protection hidden="1"/>
    </xf>
    <xf numFmtId="0" fontId="1" fillId="0" borderId="0" xfId="1" applyFont="1" applyBorder="1" applyAlignment="1" applyProtection="1">
      <alignment horizontal="center" vertical="center"/>
      <protection hidden="1"/>
    </xf>
    <xf numFmtId="0" fontId="1" fillId="2" borderId="10" xfId="1" applyFont="1" applyFill="1" applyBorder="1" applyAlignment="1" applyProtection="1">
      <alignment horizontal="center" vertical="center"/>
      <protection hidden="1"/>
    </xf>
    <xf numFmtId="0" fontId="0" fillId="0" borderId="11" xfId="0" applyBorder="1" applyAlignment="1" applyProtection="1">
      <alignment horizontal="center" vertical="center"/>
    </xf>
    <xf numFmtId="0" fontId="1" fillId="2" borderId="10" xfId="1" applyFont="1" applyFill="1" applyBorder="1" applyAlignment="1" applyProtection="1">
      <alignment horizontal="center" vertical="center" wrapText="1"/>
      <protection hidden="1"/>
    </xf>
    <xf numFmtId="0" fontId="24" fillId="0" borderId="12" xfId="0" applyFont="1" applyBorder="1" applyAlignment="1" applyProtection="1">
      <alignment horizontal="center" vertical="center" wrapText="1"/>
    </xf>
    <xf numFmtId="0" fontId="24" fillId="0" borderId="12" xfId="0" applyFont="1" applyBorder="1" applyAlignment="1" applyProtection="1">
      <alignment wrapText="1"/>
    </xf>
    <xf numFmtId="0" fontId="0" fillId="0" borderId="12" xfId="0" applyBorder="1" applyAlignment="1" applyProtection="1">
      <alignment wrapText="1"/>
    </xf>
    <xf numFmtId="0" fontId="0" fillId="0" borderId="11" xfId="0" applyBorder="1" applyAlignment="1" applyProtection="1">
      <alignment wrapText="1"/>
    </xf>
    <xf numFmtId="0" fontId="32" fillId="3" borderId="5" xfId="1" applyNumberFormat="1" applyFont="1" applyFill="1" applyBorder="1" applyAlignment="1" applyProtection="1">
      <alignment horizontal="center" vertical="center"/>
    </xf>
    <xf numFmtId="0" fontId="33" fillId="0" borderId="7" xfId="0" applyNumberFormat="1" applyFont="1" applyBorder="1" applyAlignment="1" applyProtection="1"/>
    <xf numFmtId="0" fontId="33" fillId="0" borderId="4" xfId="0" applyNumberFormat="1" applyFont="1" applyBorder="1" applyAlignment="1" applyProtection="1"/>
    <xf numFmtId="0" fontId="32" fillId="3" borderId="3" xfId="1" applyNumberFormat="1" applyFont="1" applyFill="1" applyBorder="1" applyAlignment="1" applyProtection="1">
      <alignment horizontal="center" vertical="center"/>
    </xf>
    <xf numFmtId="0" fontId="33" fillId="0" borderId="6" xfId="0" applyNumberFormat="1" applyFont="1" applyBorder="1" applyAlignment="1" applyProtection="1"/>
    <xf numFmtId="0" fontId="33" fillId="0" borderId="2" xfId="0" applyNumberFormat="1" applyFont="1" applyBorder="1" applyAlignment="1" applyProtection="1"/>
    <xf numFmtId="14" fontId="1" fillId="0" borderId="0" xfId="1" applyNumberFormat="1" applyFont="1" applyAlignment="1" applyProtection="1">
      <protection hidden="1"/>
    </xf>
    <xf numFmtId="0" fontId="7" fillId="15" borderId="29" xfId="1" applyFont="1" applyFill="1" applyBorder="1" applyAlignment="1" applyProtection="1">
      <alignment horizontal="center" vertical="center"/>
      <protection locked="0" hidden="1"/>
    </xf>
    <xf numFmtId="0" fontId="69" fillId="15" borderId="30" xfId="0" applyFont="1" applyFill="1" applyBorder="1" applyAlignment="1" applyProtection="1">
      <alignment horizontal="center" vertical="center"/>
      <protection locked="0"/>
    </xf>
    <xf numFmtId="0" fontId="69" fillId="15" borderId="31" xfId="0" applyFont="1" applyFill="1" applyBorder="1" applyAlignment="1" applyProtection="1">
      <alignment horizontal="center" vertical="center"/>
      <protection locked="0"/>
    </xf>
    <xf numFmtId="0" fontId="9" fillId="7" borderId="15" xfId="1" applyFont="1" applyFill="1" applyBorder="1" applyAlignment="1" applyProtection="1">
      <alignment horizontal="left" vertical="center"/>
      <protection hidden="1"/>
    </xf>
    <xf numFmtId="0" fontId="0" fillId="7" borderId="15" xfId="0" applyFill="1" applyBorder="1" applyAlignment="1" applyProtection="1">
      <alignment horizontal="left" vertical="center"/>
    </xf>
    <xf numFmtId="0" fontId="0" fillId="0" borderId="15" xfId="0" applyBorder="1" applyAlignment="1" applyProtection="1">
      <alignment horizontal="left"/>
    </xf>
    <xf numFmtId="0" fontId="0" fillId="0" borderId="10" xfId="0" applyBorder="1" applyAlignment="1" applyProtection="1">
      <alignment horizontal="left"/>
    </xf>
    <xf numFmtId="0" fontId="9" fillId="6" borderId="15" xfId="1" applyFont="1" applyFill="1" applyBorder="1" applyAlignment="1" applyProtection="1">
      <alignment horizontal="left" vertical="center"/>
      <protection hidden="1"/>
    </xf>
    <xf numFmtId="0" fontId="9" fillId="6" borderId="10" xfId="1" applyFont="1" applyFill="1" applyBorder="1" applyAlignment="1" applyProtection="1">
      <alignment horizontal="left" vertical="center"/>
      <protection hidden="1"/>
    </xf>
    <xf numFmtId="0" fontId="2" fillId="13" borderId="15" xfId="0" applyFont="1" applyFill="1" applyBorder="1" applyAlignment="1" applyProtection="1">
      <alignment horizontal="left" vertical="center"/>
      <protection hidden="1"/>
    </xf>
    <xf numFmtId="0" fontId="0" fillId="13" borderId="15" xfId="0" applyFont="1" applyFill="1" applyBorder="1" applyAlignment="1" applyProtection="1">
      <alignment horizontal="left" vertical="center"/>
      <protection hidden="1"/>
    </xf>
    <xf numFmtId="0" fontId="0" fillId="13" borderId="15" xfId="0" applyFill="1" applyBorder="1" applyAlignment="1" applyProtection="1">
      <alignment horizontal="left"/>
    </xf>
    <xf numFmtId="0" fontId="0" fillId="13" borderId="10" xfId="0" applyFill="1" applyBorder="1" applyAlignment="1" applyProtection="1">
      <alignment horizontal="left"/>
    </xf>
    <xf numFmtId="0" fontId="7" fillId="15" borderId="41" xfId="1" applyFont="1" applyFill="1" applyBorder="1" applyAlignment="1" applyProtection="1">
      <alignment horizontal="center" vertical="center"/>
      <protection hidden="1"/>
    </xf>
    <xf numFmtId="0" fontId="70" fillId="15" borderId="42" xfId="0" applyFont="1" applyFill="1" applyBorder="1" applyAlignment="1" applyProtection="1">
      <alignment horizontal="center" vertical="center"/>
    </xf>
    <xf numFmtId="0" fontId="70" fillId="15" borderId="42" xfId="0" applyFont="1" applyFill="1" applyBorder="1" applyAlignment="1">
      <alignment horizontal="center" vertical="center"/>
    </xf>
    <xf numFmtId="0" fontId="70" fillId="15" borderId="43" xfId="0" applyFont="1" applyFill="1" applyBorder="1" applyAlignment="1">
      <alignment horizontal="center" vertical="center"/>
    </xf>
    <xf numFmtId="0" fontId="0" fillId="14" borderId="36" xfId="0" applyFont="1" applyFill="1" applyBorder="1" applyAlignment="1">
      <alignment horizontal="left" vertical="center" wrapText="1"/>
    </xf>
    <xf numFmtId="0" fontId="0" fillId="14" borderId="0" xfId="0" applyFont="1" applyFill="1" applyBorder="1" applyAlignment="1">
      <alignment horizontal="left" vertical="center" wrapText="1"/>
    </xf>
    <xf numFmtId="0" fontId="0" fillId="14" borderId="38" xfId="0" applyFont="1" applyFill="1" applyBorder="1" applyAlignment="1">
      <alignment horizontal="left" vertical="center" wrapText="1"/>
    </xf>
    <xf numFmtId="0" fontId="18" fillId="14" borderId="37" xfId="3" applyFill="1" applyBorder="1" applyAlignment="1" applyProtection="1">
      <alignment horizontal="left"/>
      <protection locked="0"/>
    </xf>
    <xf numFmtId="0" fontId="39" fillId="14" borderId="29" xfId="0" applyFont="1" applyFill="1" applyBorder="1" applyAlignment="1">
      <alignment horizontal="center" vertical="center"/>
    </xf>
    <xf numFmtId="0" fontId="39" fillId="14" borderId="30" xfId="0" applyFont="1" applyFill="1" applyBorder="1" applyAlignment="1">
      <alignment horizontal="center" vertical="center"/>
    </xf>
    <xf numFmtId="0" fontId="39" fillId="14" borderId="31" xfId="0" applyFont="1" applyFill="1" applyBorder="1" applyAlignment="1">
      <alignment horizontal="center" vertical="center"/>
    </xf>
    <xf numFmtId="0" fontId="0" fillId="14" borderId="39" xfId="0" applyFont="1" applyFill="1" applyBorder="1" applyAlignment="1">
      <alignment horizontal="left" wrapText="1"/>
    </xf>
    <xf numFmtId="0" fontId="0" fillId="14" borderId="37" xfId="0" applyFont="1" applyFill="1" applyBorder="1" applyAlignment="1">
      <alignment horizontal="left" wrapText="1"/>
    </xf>
    <xf numFmtId="0" fontId="0" fillId="14" borderId="40" xfId="0" applyFont="1" applyFill="1" applyBorder="1" applyAlignment="1">
      <alignment horizontal="left" wrapText="1"/>
    </xf>
    <xf numFmtId="0" fontId="39" fillId="14" borderId="21" xfId="0" applyFont="1" applyFill="1" applyBorder="1" applyAlignment="1">
      <alignment horizontal="center" vertical="center"/>
    </xf>
    <xf numFmtId="0" fontId="39" fillId="14" borderId="22" xfId="0" applyFont="1" applyFill="1" applyBorder="1" applyAlignment="1">
      <alignment horizontal="center" vertical="center"/>
    </xf>
    <xf numFmtId="0" fontId="39" fillId="14" borderId="23" xfId="0" applyFont="1" applyFill="1" applyBorder="1" applyAlignment="1">
      <alignment horizontal="center" vertical="center"/>
    </xf>
    <xf numFmtId="0" fontId="18" fillId="14" borderId="0" xfId="3" applyFont="1" applyFill="1" applyBorder="1" applyAlignment="1" applyProtection="1">
      <alignment horizontal="center"/>
      <protection locked="0"/>
    </xf>
    <xf numFmtId="0" fontId="18" fillId="14" borderId="0" xfId="3" applyFill="1" applyBorder="1" applyAlignment="1" applyProtection="1">
      <alignment horizontal="center"/>
      <protection locked="0"/>
    </xf>
    <xf numFmtId="0" fontId="39" fillId="14" borderId="29" xfId="0" applyFont="1" applyFill="1" applyBorder="1" applyAlignment="1">
      <alignment horizontal="center"/>
    </xf>
    <xf numFmtId="0" fontId="39" fillId="14" borderId="30" xfId="0" applyFont="1" applyFill="1" applyBorder="1" applyAlignment="1">
      <alignment horizontal="center"/>
    </xf>
    <xf numFmtId="0" fontId="39" fillId="14" borderId="31" xfId="0" applyFont="1" applyFill="1" applyBorder="1" applyAlignment="1">
      <alignment horizontal="center"/>
    </xf>
    <xf numFmtId="0" fontId="9" fillId="0" borderId="5" xfId="1" applyFont="1" applyBorder="1" applyAlignment="1" applyProtection="1">
      <alignment horizontal="center"/>
      <protection hidden="1"/>
    </xf>
    <xf numFmtId="0" fontId="57" fillId="0" borderId="0" xfId="1" applyFont="1" applyFill="1" applyBorder="1" applyAlignment="1" applyProtection="1">
      <alignment horizontal="center" vertical="center"/>
      <protection hidden="1"/>
    </xf>
    <xf numFmtId="0" fontId="58" fillId="0" borderId="0" xfId="0" applyFont="1" applyFill="1" applyBorder="1" applyAlignment="1">
      <alignment horizontal="center" vertical="center"/>
    </xf>
    <xf numFmtId="0" fontId="59" fillId="0" borderId="0" xfId="0" applyFont="1" applyFill="1" applyBorder="1" applyAlignment="1"/>
    <xf numFmtId="0" fontId="25" fillId="0" borderId="0" xfId="0" applyFont="1" applyFill="1" applyBorder="1" applyAlignment="1"/>
    <xf numFmtId="0" fontId="31" fillId="0" borderId="0" xfId="0" applyFont="1" applyFill="1" applyBorder="1" applyAlignment="1" applyProtection="1">
      <alignment horizontal="center" vertical="center"/>
      <protection hidden="1"/>
    </xf>
    <xf numFmtId="0" fontId="64" fillId="0" borderId="0" xfId="0" applyFont="1" applyFill="1" applyBorder="1" applyAlignment="1">
      <alignment horizontal="center" vertical="center"/>
    </xf>
    <xf numFmtId="0" fontId="31" fillId="0" borderId="0" xfId="1" applyFont="1" applyFill="1" applyBorder="1" applyAlignment="1" applyProtection="1">
      <alignment horizontal="center" vertical="center"/>
      <protection hidden="1"/>
    </xf>
    <xf numFmtId="0" fontId="56" fillId="0" borderId="0" xfId="0" applyFont="1" applyFill="1" applyBorder="1" applyAlignment="1">
      <alignment horizontal="center" vertical="center"/>
    </xf>
    <xf numFmtId="164" fontId="28" fillId="0" borderId="0" xfId="0" applyNumberFormat="1" applyFont="1" applyFill="1" applyBorder="1" applyAlignment="1" applyProtection="1">
      <alignment horizontal="center" vertical="center"/>
      <protection hidden="1"/>
    </xf>
    <xf numFmtId="164" fontId="63" fillId="0" borderId="0" xfId="0" applyNumberFormat="1" applyFont="1" applyFill="1" applyBorder="1" applyAlignment="1">
      <alignment horizontal="center" vertical="center"/>
    </xf>
    <xf numFmtId="164" fontId="28" fillId="0" borderId="0" xfId="1" applyNumberFormat="1" applyFont="1" applyFill="1" applyBorder="1" applyAlignment="1" applyProtection="1">
      <alignment horizontal="center" vertical="center"/>
      <protection hidden="1"/>
    </xf>
    <xf numFmtId="164" fontId="25" fillId="0" borderId="0" xfId="0" applyNumberFormat="1" applyFont="1" applyFill="1" applyBorder="1" applyAlignment="1">
      <alignment horizontal="center" vertical="center"/>
    </xf>
    <xf numFmtId="0" fontId="28" fillId="0" borderId="0" xfId="1" applyFont="1" applyFill="1" applyBorder="1" applyAlignment="1" applyProtection="1">
      <alignment horizontal="right" vertical="center"/>
      <protection hidden="1"/>
    </xf>
    <xf numFmtId="0" fontId="63" fillId="0" borderId="0" xfId="0" applyFont="1" applyFill="1" applyBorder="1" applyAlignment="1">
      <alignment horizontal="right" vertical="center"/>
    </xf>
    <xf numFmtId="0" fontId="28" fillId="0" borderId="0" xfId="1" applyFont="1" applyFill="1" applyBorder="1" applyAlignment="1" applyProtection="1">
      <alignment horizontal="center" vertical="center"/>
      <protection hidden="1"/>
    </xf>
    <xf numFmtId="0" fontId="63" fillId="0" borderId="0" xfId="0" applyFont="1" applyFill="1" applyBorder="1" applyAlignment="1">
      <alignment horizontal="center" vertical="center"/>
    </xf>
    <xf numFmtId="0" fontId="25" fillId="0" borderId="0" xfId="0" applyFont="1" applyFill="1" applyBorder="1" applyAlignment="1" applyProtection="1">
      <protection hidden="1"/>
    </xf>
    <xf numFmtId="14" fontId="27" fillId="0" borderId="0" xfId="1" applyNumberFormat="1" applyFont="1" applyFill="1" applyBorder="1" applyAlignment="1" applyProtection="1">
      <protection hidden="1"/>
    </xf>
    <xf numFmtId="0" fontId="59" fillId="0" borderId="0" xfId="0" applyFont="1" applyFill="1" applyBorder="1" applyAlignment="1" applyProtection="1">
      <protection hidden="1"/>
    </xf>
    <xf numFmtId="0" fontId="59" fillId="0" borderId="0" xfId="0" applyFont="1" applyFill="1" applyBorder="1" applyAlignment="1" applyProtection="1">
      <alignment vertical="center"/>
      <protection hidden="1"/>
    </xf>
    <xf numFmtId="0" fontId="25" fillId="0" borderId="0" xfId="0" applyFont="1" applyFill="1" applyBorder="1" applyAlignment="1">
      <alignment horizontal="center" vertical="center"/>
    </xf>
    <xf numFmtId="0" fontId="27" fillId="0" borderId="0" xfId="1" applyFont="1" applyFill="1" applyBorder="1" applyAlignment="1" applyProtection="1">
      <protection hidden="1"/>
    </xf>
    <xf numFmtId="0" fontId="28" fillId="0" borderId="0" xfId="1" applyFont="1" applyFill="1" applyBorder="1" applyAlignment="1" applyProtection="1">
      <alignment vertical="center"/>
      <protection hidden="1"/>
    </xf>
  </cellXfs>
  <cellStyles count="5">
    <cellStyle name="Link" xfId="3" builtinId="8"/>
    <cellStyle name="Link 2" xfId="2" xr:uid="{5946D58A-9CF0-4162-B11E-F0AF493FE36E}"/>
    <cellStyle name="Standard" xfId="0" builtinId="0"/>
    <cellStyle name="Standard 2" xfId="1" xr:uid="{63B98602-BC0B-4CFC-8CD8-714C48EC66AD}"/>
    <cellStyle name="Standard 2 3" xfId="4" xr:uid="{3D464CE8-D590-4284-B09F-3C965FE3708E}"/>
  </cellStyles>
  <dxfs count="60">
    <dxf>
      <font>
        <strike val="0"/>
      </font>
      <fill>
        <patternFill>
          <bgColor theme="1"/>
        </patternFill>
      </fill>
    </dxf>
    <dxf>
      <font>
        <strike val="0"/>
      </font>
      <fill>
        <patternFill>
          <bgColor theme="1"/>
        </patternFill>
      </fill>
    </dxf>
    <dxf>
      <font>
        <strike val="0"/>
      </font>
      <fill>
        <patternFill>
          <bgColor theme="1"/>
        </patternFill>
      </fill>
    </dxf>
    <dxf>
      <font>
        <strike val="0"/>
      </font>
      <fill>
        <patternFill>
          <bgColor theme="1"/>
        </patternFill>
      </fill>
    </dxf>
    <dxf>
      <font>
        <strike val="0"/>
      </font>
      <fill>
        <patternFill>
          <bgColor theme="1"/>
        </patternFill>
      </fill>
    </dxf>
    <dxf>
      <font>
        <strike val="0"/>
      </font>
      <fill>
        <patternFill>
          <bgColor theme="1"/>
        </patternFill>
      </fill>
    </dxf>
    <dxf>
      <fill>
        <patternFill>
          <bgColor indexed="8"/>
        </patternFill>
      </fill>
    </dxf>
    <dxf>
      <fill>
        <patternFill>
          <bgColor theme="7" tint="0.59996337778862885"/>
        </patternFill>
      </fill>
    </dxf>
    <dxf>
      <font>
        <strike val="0"/>
      </font>
      <fill>
        <patternFill>
          <bgColor rgb="FFFFFF00"/>
        </patternFill>
      </fill>
    </dxf>
    <dxf>
      <fill>
        <patternFill>
          <bgColor theme="5" tint="-0.24994659260841701"/>
        </patternFill>
      </fill>
    </dxf>
    <dxf>
      <fill>
        <patternFill>
          <bgColor rgb="FF92D050"/>
        </patternFill>
      </fill>
    </dxf>
    <dxf>
      <fill>
        <patternFill>
          <bgColor rgb="FF00B0F0"/>
        </patternFill>
      </fill>
    </dxf>
    <dxf>
      <fill>
        <patternFill>
          <bgColor theme="0" tint="-4.9989318521683403E-2"/>
        </patternFill>
      </fill>
    </dxf>
    <dxf>
      <fill>
        <patternFill patternType="none">
          <bgColor auto="1"/>
        </patternFill>
      </fill>
    </dxf>
    <dxf>
      <font>
        <strike val="0"/>
      </font>
      <fill>
        <patternFill>
          <bgColor rgb="FFFFFF00"/>
        </patternFill>
      </fill>
    </dxf>
    <dxf>
      <fill>
        <patternFill>
          <bgColor theme="5" tint="-0.24994659260841701"/>
        </patternFill>
      </fill>
    </dxf>
    <dxf>
      <fill>
        <patternFill>
          <bgColor rgb="FF92D050"/>
        </patternFill>
      </fill>
    </dxf>
    <dxf>
      <fill>
        <patternFill>
          <bgColor rgb="FF00B0F0"/>
        </patternFill>
      </fill>
    </dxf>
    <dxf>
      <fill>
        <patternFill patternType="solid">
          <bgColor theme="0" tint="-0.24994659260841701"/>
        </patternFill>
      </fill>
    </dxf>
    <dxf>
      <fill>
        <patternFill patternType="solid">
          <bgColor rgb="FFFF9933"/>
        </patternFill>
      </fill>
    </dxf>
    <dxf>
      <fill>
        <patternFill>
          <bgColor rgb="FFFF00FF"/>
        </patternFill>
      </fill>
    </dxf>
    <dxf>
      <fill>
        <patternFill>
          <bgColor rgb="FFFF00FF"/>
        </patternFill>
      </fill>
      <border>
        <right style="thin">
          <color auto="1"/>
        </right>
        <vertical/>
        <horizontal/>
      </border>
    </dxf>
    <dxf>
      <font>
        <strike val="0"/>
      </font>
      <fill>
        <patternFill>
          <bgColor theme="1"/>
        </patternFill>
      </fill>
    </dxf>
    <dxf>
      <font>
        <strike val="0"/>
      </font>
      <fill>
        <patternFill>
          <bgColor theme="1"/>
        </patternFill>
      </fill>
    </dxf>
    <dxf>
      <font>
        <strike val="0"/>
      </font>
      <fill>
        <patternFill>
          <bgColor theme="1"/>
        </patternFill>
      </fill>
    </dxf>
    <dxf>
      <font>
        <strike val="0"/>
      </font>
      <fill>
        <patternFill>
          <bgColor theme="1"/>
        </patternFill>
      </fill>
    </dxf>
    <dxf>
      <font>
        <strike val="0"/>
      </font>
      <fill>
        <patternFill>
          <bgColor theme="1"/>
        </patternFill>
      </fill>
    </dxf>
    <dxf>
      <font>
        <strike val="0"/>
      </font>
      <fill>
        <patternFill>
          <bgColor theme="1"/>
        </patternFill>
      </fill>
    </dxf>
    <dxf>
      <font>
        <strike val="0"/>
        <color auto="1"/>
      </font>
    </dxf>
    <dxf>
      <font>
        <strike val="0"/>
        <color auto="1"/>
      </font>
    </dxf>
    <dxf>
      <font>
        <strike val="0"/>
      </font>
      <fill>
        <patternFill>
          <bgColor theme="1"/>
        </patternFill>
      </fill>
    </dxf>
    <dxf>
      <fill>
        <patternFill>
          <bgColor indexed="8"/>
        </patternFill>
      </fill>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
      <font>
        <strike val="0"/>
        <color auto="1"/>
      </font>
    </dxf>
  </dxfs>
  <tableStyles count="0" defaultTableStyle="TableStyleMedium2" defaultPivotStyle="PivotStyleLight16"/>
  <colors>
    <mruColors>
      <color rgb="FFFF99FF"/>
      <color rgb="FFFF9933"/>
      <color rgb="FFFF9900"/>
      <color rgb="FFFF6600"/>
      <color rgb="FF990000"/>
      <color rgb="FFCC0099"/>
      <color rgb="FF00CC00"/>
      <color rgb="FFFF0066"/>
      <color rgb="FF660066"/>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91</xdr:col>
      <xdr:colOff>4255</xdr:colOff>
      <xdr:row>29</xdr:row>
      <xdr:rowOff>0</xdr:rowOff>
    </xdr:from>
    <xdr:to>
      <xdr:col>93</xdr:col>
      <xdr:colOff>42356</xdr:colOff>
      <xdr:row>33</xdr:row>
      <xdr:rowOff>0</xdr:rowOff>
    </xdr:to>
    <xdr:sp macro="" textlink="">
      <xdr:nvSpPr>
        <xdr:cNvPr id="2" name="AutoShape 4">
          <a:extLst>
            <a:ext uri="{FF2B5EF4-FFF2-40B4-BE49-F238E27FC236}">
              <a16:creationId xmlns:a16="http://schemas.microsoft.com/office/drawing/2014/main" id="{00000000-0008-0000-0000-000002000000}"/>
            </a:ext>
          </a:extLst>
        </xdr:cNvPr>
        <xdr:cNvSpPr>
          <a:spLocks/>
        </xdr:cNvSpPr>
      </xdr:nvSpPr>
      <xdr:spPr bwMode="auto">
        <a:xfrm>
          <a:off x="4338130" y="3990975"/>
          <a:ext cx="133351" cy="571500"/>
        </a:xfrm>
        <a:prstGeom prst="rightBrace">
          <a:avLst>
            <a:gd name="adj1" fmla="val 189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91</xdr:col>
      <xdr:colOff>4255</xdr:colOff>
      <xdr:row>29</xdr:row>
      <xdr:rowOff>0</xdr:rowOff>
    </xdr:from>
    <xdr:to>
      <xdr:col>93</xdr:col>
      <xdr:colOff>42356</xdr:colOff>
      <xdr:row>33</xdr:row>
      <xdr:rowOff>0</xdr:rowOff>
    </xdr:to>
    <xdr:sp macro="" textlink="">
      <xdr:nvSpPr>
        <xdr:cNvPr id="4" name="AutoShape 4">
          <a:extLst>
            <a:ext uri="{FF2B5EF4-FFF2-40B4-BE49-F238E27FC236}">
              <a16:creationId xmlns:a16="http://schemas.microsoft.com/office/drawing/2014/main" id="{00000000-0008-0000-0100-000004000000}"/>
            </a:ext>
          </a:extLst>
        </xdr:cNvPr>
        <xdr:cNvSpPr>
          <a:spLocks/>
        </xdr:cNvSpPr>
      </xdr:nvSpPr>
      <xdr:spPr bwMode="auto">
        <a:xfrm>
          <a:off x="4338130" y="2324100"/>
          <a:ext cx="133351" cy="571500"/>
        </a:xfrm>
        <a:prstGeom prst="rightBrace">
          <a:avLst>
            <a:gd name="adj1" fmla="val 189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91</xdr:col>
      <xdr:colOff>4255</xdr:colOff>
      <xdr:row>22</xdr:row>
      <xdr:rowOff>0</xdr:rowOff>
    </xdr:from>
    <xdr:to>
      <xdr:col>93</xdr:col>
      <xdr:colOff>42356</xdr:colOff>
      <xdr:row>26</xdr:row>
      <xdr:rowOff>0</xdr:rowOff>
    </xdr:to>
    <xdr:sp macro="" textlink="">
      <xdr:nvSpPr>
        <xdr:cNvPr id="2" name="AutoShape 4">
          <a:extLst>
            <a:ext uri="{FF2B5EF4-FFF2-40B4-BE49-F238E27FC236}">
              <a16:creationId xmlns:a16="http://schemas.microsoft.com/office/drawing/2014/main" id="{00000000-0008-0000-0200-000002000000}"/>
            </a:ext>
          </a:extLst>
        </xdr:cNvPr>
        <xdr:cNvSpPr>
          <a:spLocks/>
        </xdr:cNvSpPr>
      </xdr:nvSpPr>
      <xdr:spPr bwMode="auto">
        <a:xfrm>
          <a:off x="4338130" y="4562475"/>
          <a:ext cx="133351" cy="571500"/>
        </a:xfrm>
        <a:prstGeom prst="rightBrace">
          <a:avLst>
            <a:gd name="adj1" fmla="val 189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91</xdr:col>
      <xdr:colOff>4255</xdr:colOff>
      <xdr:row>14</xdr:row>
      <xdr:rowOff>0</xdr:rowOff>
    </xdr:from>
    <xdr:to>
      <xdr:col>93</xdr:col>
      <xdr:colOff>42356</xdr:colOff>
      <xdr:row>18</xdr:row>
      <xdr:rowOff>0</xdr:rowOff>
    </xdr:to>
    <xdr:sp macro="" textlink="">
      <xdr:nvSpPr>
        <xdr:cNvPr id="3" name="AutoShape 4">
          <a:extLst>
            <a:ext uri="{FF2B5EF4-FFF2-40B4-BE49-F238E27FC236}">
              <a16:creationId xmlns:a16="http://schemas.microsoft.com/office/drawing/2014/main" id="{00000000-0008-0000-0300-000003000000}"/>
            </a:ext>
          </a:extLst>
        </xdr:cNvPr>
        <xdr:cNvSpPr>
          <a:spLocks/>
        </xdr:cNvSpPr>
      </xdr:nvSpPr>
      <xdr:spPr bwMode="auto">
        <a:xfrm>
          <a:off x="4819672" y="2275417"/>
          <a:ext cx="143934" cy="592666"/>
        </a:xfrm>
        <a:prstGeom prst="rightBrace">
          <a:avLst>
            <a:gd name="adj1" fmla="val 189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5</xdr:row>
      <xdr:rowOff>57150</xdr:rowOff>
    </xdr:from>
    <xdr:to>
      <xdr:col>29</xdr:col>
      <xdr:colOff>201977</xdr:colOff>
      <xdr:row>28</xdr:row>
      <xdr:rowOff>106076</xdr:rowOff>
    </xdr:to>
    <xdr:pic>
      <xdr:nvPicPr>
        <xdr:cNvPr id="3" name="Grafik 2">
          <a:extLst>
            <a:ext uri="{FF2B5EF4-FFF2-40B4-BE49-F238E27FC236}">
              <a16:creationId xmlns:a16="http://schemas.microsoft.com/office/drawing/2014/main" id="{1A496F8A-34DF-4EDB-936C-A0DC5D98F3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943100"/>
          <a:ext cx="6974252" cy="4649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66676</xdr:colOff>
      <xdr:row>0</xdr:row>
      <xdr:rowOff>66676</xdr:rowOff>
    </xdr:from>
    <xdr:to>
      <xdr:col>9</xdr:col>
      <xdr:colOff>600075</xdr:colOff>
      <xdr:row>22</xdr:row>
      <xdr:rowOff>160946</xdr:rowOff>
    </xdr:to>
    <xdr:pic>
      <xdr:nvPicPr>
        <xdr:cNvPr id="14" name="Grafik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tretch>
          <a:fillRect/>
        </a:stretch>
      </xdr:blipFill>
      <xdr:spPr>
        <a:xfrm>
          <a:off x="66676" y="66676"/>
          <a:ext cx="7391399" cy="42852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ff66136a7861aa4/Buber%20UG/Rechner%20(&#252;berpr&#252;fen)/Umwandeln%20in%202018/Umstellung%20erfolgt/2018%20Nettoentgelt%20oP%20Wer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Eingabe"/>
      <sheetName val="Berechnung"/>
    </sheetNames>
    <sheetDataSet>
      <sheetData sheetId="0"/>
      <sheetData sheetId="1"/>
      <sheetData sheetId="2">
        <row r="1">
          <cell r="B1">
            <v>2018</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clever-in-rente.d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clever-in-rente.d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hyperlink" Target="https://www.clever-in-rente.de/demoversion-testen/" TargetMode="External"/><Relationship Id="rId2" Type="http://schemas.openxmlformats.org/officeDocument/2006/relationships/hyperlink" Target="https://www.dgb-bildungswerk-nrw.de/seminare/ig-metall/D2-181265-064" TargetMode="External"/><Relationship Id="rId1" Type="http://schemas.openxmlformats.org/officeDocument/2006/relationships/hyperlink" Target="http://www.rente-altersteilzeit.de/index.php/seminare/seminartermine/"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dgb-bildungswerk-nrw.de/seminare/ig-metall/D2-181264-064"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9703E-F7BB-44F3-ABAD-DF74D0058F4F}">
  <dimension ref="B1:GX373"/>
  <sheetViews>
    <sheetView showGridLines="0" topLeftCell="A374" workbookViewId="0">
      <selection activeCell="A374" sqref="A374"/>
    </sheetView>
  </sheetViews>
  <sheetFormatPr baseColWidth="10" defaultColWidth="11.42578125" defaultRowHeight="15" x14ac:dyDescent="0.25"/>
  <cols>
    <col min="1" max="162" width="0.7109375" style="286" customWidth="1"/>
    <col min="163" max="163" width="0.5703125" style="286" customWidth="1"/>
    <col min="164" max="205" width="0.7109375" style="286" customWidth="1"/>
    <col min="206" max="16384" width="11.42578125" style="286"/>
  </cols>
  <sheetData>
    <row r="1" spans="2:190" hidden="1" x14ac:dyDescent="0.25"/>
    <row r="2" spans="2:190" hidden="1" x14ac:dyDescent="0.25"/>
    <row r="3" spans="2:190" hidden="1" x14ac:dyDescent="0.25">
      <c r="CR3" s="342" t="s">
        <v>170</v>
      </c>
      <c r="CS3" s="323"/>
      <c r="CT3" s="323"/>
      <c r="CU3" s="323"/>
      <c r="CV3" s="323"/>
      <c r="CW3" s="323"/>
      <c r="CX3" s="323"/>
      <c r="CY3" s="323"/>
      <c r="CZ3" s="323"/>
      <c r="DA3" s="323"/>
      <c r="DB3" s="323"/>
      <c r="DC3" s="323"/>
      <c r="DD3" s="323"/>
      <c r="DE3" s="323"/>
      <c r="DF3" s="323"/>
      <c r="DG3" s="323"/>
      <c r="DH3" s="323"/>
      <c r="DI3" s="323"/>
      <c r="DJ3" s="323"/>
      <c r="DK3" s="323"/>
      <c r="DL3" s="323"/>
      <c r="DM3" s="323"/>
      <c r="DN3" s="323"/>
      <c r="DO3" s="323"/>
      <c r="DP3" s="490">
        <v>43344</v>
      </c>
      <c r="DQ3" s="491"/>
      <c r="DR3" s="491"/>
      <c r="DS3" s="491"/>
      <c r="DT3" s="491"/>
      <c r="DU3" s="491"/>
      <c r="DV3" s="491"/>
      <c r="DW3" s="491"/>
      <c r="DX3" s="491"/>
      <c r="DY3" s="491"/>
      <c r="DZ3" s="491"/>
      <c r="EA3" s="491"/>
      <c r="EB3" s="491"/>
      <c r="EC3" s="491"/>
      <c r="ED3" s="491"/>
      <c r="EE3" s="491"/>
      <c r="EF3" s="491"/>
    </row>
    <row r="4" spans="2:190" hidden="1" x14ac:dyDescent="0.2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CR4" s="342" t="s">
        <v>150</v>
      </c>
      <c r="CS4" s="323"/>
      <c r="CT4" s="323"/>
      <c r="CU4" s="323"/>
      <c r="CV4" s="323"/>
      <c r="CW4" s="323"/>
      <c r="CX4" s="323"/>
      <c r="CY4" s="323"/>
      <c r="CZ4" s="323"/>
      <c r="DA4" s="323"/>
      <c r="DB4" s="323"/>
      <c r="DC4" s="323"/>
      <c r="DD4" s="323"/>
      <c r="DE4" s="323"/>
      <c r="DF4" s="323"/>
      <c r="DG4" s="323"/>
      <c r="DH4" s="323"/>
      <c r="DI4" s="323"/>
      <c r="DJ4" s="323"/>
      <c r="DK4" s="323"/>
      <c r="DL4" s="323"/>
      <c r="DM4" s="323"/>
      <c r="DN4" s="323"/>
      <c r="DO4" s="323"/>
      <c r="DP4" s="492">
        <f>AT88+H103</f>
        <v>25</v>
      </c>
      <c r="DQ4" s="492"/>
      <c r="DR4" s="492"/>
      <c r="DS4" s="492"/>
      <c r="DT4" s="492"/>
      <c r="DU4" s="492"/>
      <c r="DV4" s="492"/>
      <c r="DW4" s="492"/>
      <c r="DX4" s="492"/>
      <c r="DY4" s="492"/>
      <c r="DZ4" s="492"/>
      <c r="EA4" s="492"/>
      <c r="EB4" s="492"/>
      <c r="EC4" s="492"/>
      <c r="ED4" s="492"/>
      <c r="EE4" s="492"/>
      <c r="EF4" s="492"/>
      <c r="EN4" s="285"/>
    </row>
    <row r="5" spans="2:190" hidden="1" x14ac:dyDescent="0.25"/>
    <row r="6" spans="2:190" s="2" customFormat="1" ht="14.25" hidden="1" customHeight="1" x14ac:dyDescent="0.25">
      <c r="B6" s="376" t="s">
        <v>195</v>
      </c>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BF6" s="378" t="s">
        <v>94</v>
      </c>
      <c r="BG6" s="379"/>
      <c r="BH6" s="379"/>
      <c r="BI6" s="379"/>
      <c r="BJ6" s="379"/>
      <c r="BK6" s="379"/>
      <c r="BL6" s="379"/>
      <c r="BM6" s="379"/>
      <c r="BN6" s="379"/>
      <c r="BO6" s="379"/>
      <c r="BP6" s="379"/>
      <c r="BQ6" s="379"/>
      <c r="BR6" s="379"/>
      <c r="BS6" s="379"/>
      <c r="BT6" s="379"/>
      <c r="BU6" s="379"/>
      <c r="BV6" s="379"/>
      <c r="BW6" s="379"/>
      <c r="BX6" s="379"/>
      <c r="BY6" s="379"/>
      <c r="BZ6" s="379"/>
      <c r="CA6" s="379"/>
      <c r="CB6" s="379"/>
      <c r="CC6" s="379"/>
      <c r="CD6" s="379"/>
      <c r="CE6" s="379"/>
      <c r="CF6" s="379"/>
      <c r="CG6" s="379"/>
      <c r="CH6" s="379"/>
      <c r="CI6" s="379"/>
      <c r="CJ6" s="379"/>
      <c r="CK6" s="379"/>
      <c r="CL6" s="379"/>
      <c r="CM6" s="379"/>
      <c r="CN6" s="379"/>
      <c r="CO6" s="379"/>
      <c r="CP6" s="379"/>
      <c r="CQ6" s="379"/>
      <c r="DO6" s="78"/>
      <c r="DP6" s="9"/>
      <c r="DQ6" s="9"/>
      <c r="DR6" s="9"/>
      <c r="DS6" s="9"/>
      <c r="DT6" s="9"/>
      <c r="DU6" s="9"/>
      <c r="DV6" s="9"/>
      <c r="DW6" s="9"/>
      <c r="DX6" s="9"/>
      <c r="DY6" s="9"/>
      <c r="DZ6" s="9"/>
      <c r="EA6" s="9"/>
      <c r="EB6" s="9"/>
      <c r="EC6" s="9"/>
      <c r="ED6" s="9"/>
      <c r="EE6" s="9"/>
      <c r="EF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row>
    <row r="7" spans="2:190" s="2" customFormat="1" ht="12" hidden="1" customHeight="1" x14ac:dyDescent="0.2">
      <c r="B7" s="360" t="s">
        <v>26</v>
      </c>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61"/>
      <c r="BC7" s="361"/>
      <c r="BD7" s="361"/>
      <c r="BE7" s="361"/>
      <c r="BF7" s="361"/>
      <c r="BG7" s="361"/>
      <c r="BH7" s="361"/>
      <c r="BI7" s="362"/>
      <c r="BJ7" s="380">
        <v>22646</v>
      </c>
      <c r="BK7" s="381"/>
      <c r="BL7" s="365"/>
      <c r="BM7" s="365"/>
      <c r="BN7" s="365"/>
      <c r="BO7" s="365"/>
      <c r="BP7" s="365"/>
      <c r="BQ7" s="365"/>
      <c r="BR7" s="365"/>
      <c r="BS7" s="365"/>
      <c r="BT7" s="365"/>
      <c r="BU7" s="365"/>
      <c r="BV7" s="365"/>
      <c r="BW7" s="365"/>
      <c r="BX7" s="365"/>
      <c r="BY7" s="365"/>
      <c r="BZ7" s="365"/>
      <c r="CA7" s="365"/>
      <c r="CB7" s="365"/>
      <c r="CC7" s="365"/>
      <c r="CD7" s="365"/>
      <c r="CE7" s="365"/>
      <c r="CF7" s="365"/>
      <c r="CG7" s="365"/>
      <c r="CH7" s="365"/>
      <c r="CI7" s="365"/>
      <c r="CJ7" s="365"/>
      <c r="CK7" s="365"/>
      <c r="CL7" s="365"/>
      <c r="CM7" s="366"/>
      <c r="CR7" s="372" t="s">
        <v>25</v>
      </c>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84">
        <f ca="1">ROUNDDOWN('RE-P Nebenrechnung'!A8,0)</f>
        <v>55</v>
      </c>
      <c r="DQ7" s="356"/>
      <c r="DR7" s="356"/>
      <c r="DS7" s="356"/>
      <c r="DT7" s="385"/>
      <c r="DU7" s="348" t="s">
        <v>24</v>
      </c>
      <c r="DV7" s="348"/>
      <c r="DW7" s="349"/>
      <c r="DX7" s="352">
        <f ca="1">'RE-P Nebenrechnung'!A7-(DP7*12)</f>
        <v>5</v>
      </c>
      <c r="DY7" s="353"/>
      <c r="DZ7" s="353"/>
      <c r="EA7" s="353"/>
      <c r="EB7" s="356" t="s">
        <v>23</v>
      </c>
      <c r="EC7" s="356"/>
      <c r="ED7" s="356"/>
      <c r="EE7" s="356"/>
      <c r="EF7" s="357"/>
      <c r="EG7" s="374" t="s">
        <v>188</v>
      </c>
      <c r="EH7" s="375"/>
      <c r="EI7" s="375"/>
      <c r="EJ7" s="375"/>
      <c r="EK7" s="375"/>
      <c r="EL7" s="375"/>
      <c r="EM7" s="375"/>
      <c r="EN7" s="375"/>
      <c r="EO7" s="375"/>
      <c r="EP7" s="375"/>
      <c r="EQ7" s="375"/>
      <c r="ER7" s="375"/>
      <c r="ES7" s="375"/>
      <c r="ET7" s="375"/>
      <c r="EU7" s="375"/>
      <c r="EV7" s="375"/>
      <c r="EW7" s="375"/>
      <c r="EX7" s="17"/>
      <c r="EY7" s="17"/>
      <c r="EZ7" s="17"/>
      <c r="FA7" s="17"/>
      <c r="FB7" s="17"/>
      <c r="FC7" s="17"/>
      <c r="FD7" s="17"/>
      <c r="FE7" s="17"/>
      <c r="FF7" s="17"/>
      <c r="FG7" s="17"/>
      <c r="FH7" s="17"/>
      <c r="FI7" s="17"/>
      <c r="FJ7" s="17"/>
      <c r="FK7" s="17"/>
      <c r="FL7" s="17"/>
      <c r="FM7" s="17"/>
      <c r="FN7" s="17"/>
      <c r="FO7" s="17"/>
      <c r="FP7" s="17"/>
      <c r="FQ7" s="17"/>
      <c r="FR7" s="17"/>
      <c r="FS7" s="18"/>
      <c r="FT7" s="18"/>
      <c r="FU7" s="18"/>
      <c r="FV7" s="18"/>
      <c r="FW7" s="18"/>
      <c r="FX7" s="18"/>
      <c r="FY7" s="18"/>
      <c r="FZ7" s="18"/>
      <c r="GA7" s="18"/>
      <c r="GB7" s="18"/>
      <c r="GC7" s="18"/>
      <c r="GD7" s="18"/>
      <c r="GE7" s="18"/>
      <c r="GF7" s="18"/>
      <c r="GG7" s="18"/>
      <c r="GH7" s="18"/>
    </row>
    <row r="8" spans="2:190" s="2" customFormat="1" ht="12" hidden="1" customHeight="1" x14ac:dyDescent="0.2">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B8" s="361"/>
      <c r="BC8" s="361"/>
      <c r="BD8" s="361"/>
      <c r="BE8" s="361"/>
      <c r="BF8" s="361"/>
      <c r="BG8" s="361"/>
      <c r="BH8" s="361"/>
      <c r="BI8" s="362"/>
      <c r="BJ8" s="382"/>
      <c r="BK8" s="383"/>
      <c r="BL8" s="369"/>
      <c r="BM8" s="369"/>
      <c r="BN8" s="369"/>
      <c r="BO8" s="369"/>
      <c r="BP8" s="369"/>
      <c r="BQ8" s="369"/>
      <c r="BR8" s="369"/>
      <c r="BS8" s="369"/>
      <c r="BT8" s="369"/>
      <c r="BU8" s="369"/>
      <c r="BV8" s="369"/>
      <c r="BW8" s="369"/>
      <c r="BX8" s="369"/>
      <c r="BY8" s="369"/>
      <c r="BZ8" s="369"/>
      <c r="CA8" s="369"/>
      <c r="CB8" s="369"/>
      <c r="CC8" s="369"/>
      <c r="CD8" s="369"/>
      <c r="CE8" s="369"/>
      <c r="CF8" s="369"/>
      <c r="CG8" s="369"/>
      <c r="CH8" s="369"/>
      <c r="CI8" s="369"/>
      <c r="CJ8" s="369"/>
      <c r="CK8" s="369"/>
      <c r="CL8" s="369"/>
      <c r="CM8" s="370"/>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86"/>
      <c r="DQ8" s="358"/>
      <c r="DR8" s="358"/>
      <c r="DS8" s="358"/>
      <c r="DT8" s="387"/>
      <c r="DU8" s="350"/>
      <c r="DV8" s="350"/>
      <c r="DW8" s="351"/>
      <c r="DX8" s="354"/>
      <c r="DY8" s="355"/>
      <c r="DZ8" s="355"/>
      <c r="EA8" s="355"/>
      <c r="EB8" s="358"/>
      <c r="EC8" s="358"/>
      <c r="ED8" s="358"/>
      <c r="EE8" s="358"/>
      <c r="EF8" s="359"/>
      <c r="EG8" s="374">
        <f ca="1">TODAY()</f>
        <v>43263</v>
      </c>
      <c r="EH8" s="375"/>
      <c r="EI8" s="375"/>
      <c r="EJ8" s="375"/>
      <c r="EK8" s="375"/>
      <c r="EL8" s="375"/>
      <c r="EM8" s="375"/>
      <c r="EN8" s="375"/>
      <c r="EO8" s="375"/>
      <c r="EP8" s="375"/>
      <c r="EQ8" s="375"/>
      <c r="ER8" s="375"/>
      <c r="ES8" s="375"/>
      <c r="ET8" s="375"/>
      <c r="EU8" s="375"/>
      <c r="EV8" s="375"/>
      <c r="EW8" s="375"/>
    </row>
    <row r="9" spans="2:190" s="2" customFormat="1" ht="11.25" hidden="1" customHeight="1" x14ac:dyDescent="0.2">
      <c r="B9" s="360" t="s">
        <v>22</v>
      </c>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361"/>
      <c r="BI9" s="362"/>
      <c r="BJ9" s="363" t="s">
        <v>1</v>
      </c>
      <c r="BK9" s="364"/>
      <c r="BL9" s="365"/>
      <c r="BM9" s="365"/>
      <c r="BN9" s="365"/>
      <c r="BO9" s="365"/>
      <c r="BP9" s="365"/>
      <c r="BQ9" s="365"/>
      <c r="BR9" s="365"/>
      <c r="BS9" s="365"/>
      <c r="BT9" s="365"/>
      <c r="BU9" s="365"/>
      <c r="BV9" s="365"/>
      <c r="BW9" s="365"/>
      <c r="BX9" s="365"/>
      <c r="BY9" s="365"/>
      <c r="BZ9" s="365"/>
      <c r="CA9" s="365"/>
      <c r="CB9" s="365"/>
      <c r="CC9" s="365"/>
      <c r="CD9" s="365"/>
      <c r="CE9" s="365"/>
      <c r="CF9" s="365"/>
      <c r="CG9" s="365"/>
      <c r="CH9" s="365"/>
      <c r="CI9" s="365"/>
      <c r="CJ9" s="365"/>
      <c r="CK9" s="365"/>
      <c r="CL9" s="365"/>
      <c r="CM9" s="366"/>
      <c r="CR9" s="19"/>
      <c r="CS9" s="135"/>
      <c r="CT9" s="135"/>
      <c r="CU9" s="135"/>
      <c r="CV9" s="19"/>
      <c r="CW9" s="19"/>
      <c r="CX9" s="20"/>
      <c r="CY9" s="21"/>
      <c r="CZ9" s="21"/>
      <c r="DA9" s="21"/>
      <c r="DB9" s="21"/>
      <c r="DC9" s="21"/>
      <c r="DD9" s="21"/>
      <c r="DE9" s="21"/>
      <c r="DF9" s="21"/>
      <c r="DG9" s="22"/>
      <c r="DH9" s="22"/>
      <c r="DI9" s="22"/>
      <c r="DJ9" s="22"/>
      <c r="DK9" s="22"/>
      <c r="DL9" s="22"/>
      <c r="DM9" s="22"/>
      <c r="DN9" s="22"/>
      <c r="DO9" s="22"/>
      <c r="DP9" s="22"/>
      <c r="DQ9" s="22"/>
      <c r="DR9" s="22"/>
      <c r="DS9" s="22"/>
      <c r="DT9" s="22"/>
      <c r="DU9" s="22"/>
      <c r="DV9" s="22"/>
      <c r="DW9" s="22"/>
      <c r="DX9" s="22"/>
      <c r="DY9" s="22"/>
      <c r="DZ9" s="22"/>
      <c r="EA9" s="22"/>
      <c r="EB9" s="22"/>
      <c r="EC9" s="19"/>
      <c r="ED9" s="19"/>
      <c r="EE9" s="19"/>
      <c r="EF9" s="19"/>
      <c r="EG9" s="188"/>
      <c r="EH9" s="23"/>
      <c r="EI9" s="23"/>
      <c r="EJ9" s="23"/>
      <c r="EK9" s="24"/>
      <c r="EL9" s="24"/>
      <c r="EM9" s="24"/>
      <c r="EN9" s="25"/>
      <c r="EO9" s="25"/>
      <c r="EP9" s="25"/>
      <c r="EQ9" s="25"/>
      <c r="ER9" s="24"/>
      <c r="ES9" s="24"/>
      <c r="ET9" s="24"/>
      <c r="EU9" s="24"/>
      <c r="EV9" s="24"/>
    </row>
    <row r="10" spans="2:190" s="2" customFormat="1" ht="11.25" hidden="1" customHeight="1" x14ac:dyDescent="0.2">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2"/>
      <c r="BJ10" s="367"/>
      <c r="BK10" s="368"/>
      <c r="BL10" s="369"/>
      <c r="BM10" s="369"/>
      <c r="BN10" s="369"/>
      <c r="BO10" s="369"/>
      <c r="BP10" s="369"/>
      <c r="BQ10" s="369"/>
      <c r="BR10" s="369"/>
      <c r="BS10" s="369"/>
      <c r="BT10" s="369"/>
      <c r="BU10" s="369"/>
      <c r="BV10" s="369"/>
      <c r="BW10" s="369"/>
      <c r="BX10" s="369"/>
      <c r="BY10" s="369"/>
      <c r="BZ10" s="369"/>
      <c r="CA10" s="369"/>
      <c r="CB10" s="369"/>
      <c r="CC10" s="369"/>
      <c r="CD10" s="369"/>
      <c r="CE10" s="369"/>
      <c r="CF10" s="369"/>
      <c r="CG10" s="369"/>
      <c r="CH10" s="369"/>
      <c r="CI10" s="369"/>
      <c r="CJ10" s="369"/>
      <c r="CK10" s="369"/>
      <c r="CL10" s="369"/>
      <c r="CM10" s="370"/>
      <c r="CR10" s="19"/>
      <c r="CS10" s="135"/>
      <c r="CT10" s="135"/>
      <c r="CU10" s="135"/>
      <c r="CV10" s="19"/>
      <c r="CW10" s="19"/>
      <c r="CX10" s="20"/>
      <c r="CY10" s="21"/>
      <c r="CZ10" s="21"/>
      <c r="DA10" s="21"/>
      <c r="DB10" s="21"/>
      <c r="DC10" s="21"/>
      <c r="DD10" s="21"/>
      <c r="DE10" s="21"/>
      <c r="DF10" s="21"/>
      <c r="DG10" s="22"/>
      <c r="DH10" s="22"/>
      <c r="DI10" s="22"/>
      <c r="DJ10" s="22"/>
      <c r="DK10" s="22"/>
      <c r="DL10" s="22"/>
      <c r="DM10" s="22"/>
      <c r="DN10" s="22"/>
      <c r="DO10" s="22"/>
      <c r="DP10" s="22"/>
      <c r="DQ10" s="22"/>
      <c r="DR10" s="22"/>
      <c r="DS10" s="22"/>
      <c r="DT10" s="22"/>
      <c r="DU10" s="22"/>
      <c r="DV10" s="22"/>
      <c r="DW10" s="22"/>
      <c r="DX10" s="22"/>
      <c r="DY10" s="22"/>
      <c r="DZ10" s="22"/>
      <c r="EA10" s="22"/>
      <c r="EB10" s="22"/>
      <c r="EC10" s="19"/>
      <c r="ED10" s="19"/>
      <c r="EE10" s="19"/>
      <c r="EF10" s="19"/>
      <c r="EG10" s="188"/>
      <c r="EH10" s="23"/>
      <c r="EI10" s="23"/>
      <c r="EJ10" s="23"/>
      <c r="EK10" s="24"/>
      <c r="EL10" s="24"/>
      <c r="EM10" s="24"/>
      <c r="EN10" s="25"/>
      <c r="EO10" s="25"/>
      <c r="EP10" s="25"/>
      <c r="EQ10" s="25"/>
      <c r="ER10" s="24"/>
      <c r="ES10" s="24"/>
      <c r="ET10" s="24"/>
      <c r="EU10" s="24"/>
      <c r="EV10" s="24"/>
    </row>
    <row r="11" spans="2:190" s="2" customFormat="1" ht="11.25" hidden="1" customHeight="1" x14ac:dyDescent="0.25">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90"/>
      <c r="BJ11" s="287"/>
      <c r="BK11" s="287"/>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38"/>
      <c r="EH11" s="23"/>
      <c r="EI11" s="23"/>
      <c r="EJ11" s="23"/>
      <c r="EK11" s="24"/>
      <c r="EL11" s="24"/>
      <c r="EM11" s="24"/>
      <c r="EN11" s="25"/>
      <c r="EO11" s="25"/>
      <c r="EP11" s="25"/>
      <c r="EQ11" s="25"/>
      <c r="ER11" s="24"/>
      <c r="ES11" s="24"/>
      <c r="ET11" s="24"/>
      <c r="EU11" s="24"/>
      <c r="EV11" s="24"/>
    </row>
    <row r="12" spans="2:190" s="2" customFormat="1" ht="11.25" hidden="1" customHeight="1" x14ac:dyDescent="0.25">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90"/>
      <c r="BJ12" s="371" t="s">
        <v>131</v>
      </c>
      <c r="BK12" s="323"/>
      <c r="BL12" s="323"/>
      <c r="BM12" s="323"/>
      <c r="BN12" s="323"/>
      <c r="BO12" s="323"/>
      <c r="BP12" s="323"/>
      <c r="BQ12" s="323"/>
      <c r="BR12" s="323"/>
      <c r="BS12" s="323"/>
      <c r="BT12" s="323"/>
      <c r="BU12" s="323"/>
      <c r="BV12" s="323"/>
      <c r="BW12" s="323"/>
      <c r="BX12" s="323"/>
      <c r="BY12" s="371" t="s">
        <v>123</v>
      </c>
      <c r="BZ12" s="323"/>
      <c r="CA12" s="323"/>
      <c r="CB12" s="323"/>
      <c r="CC12" s="323"/>
      <c r="CD12" s="323"/>
      <c r="CE12" s="323"/>
      <c r="CF12" s="323"/>
      <c r="CG12" s="323"/>
      <c r="CH12" s="323"/>
      <c r="CI12" s="323"/>
      <c r="CJ12" s="323"/>
      <c r="CK12" s="323"/>
      <c r="CL12" s="323"/>
      <c r="CM12" s="323"/>
      <c r="CN12" s="38"/>
      <c r="EH12" s="23"/>
      <c r="EI12" s="23"/>
      <c r="EJ12" s="23"/>
      <c r="EK12" s="24"/>
      <c r="EL12" s="24"/>
      <c r="EM12" s="24"/>
      <c r="EN12" s="25"/>
      <c r="EO12" s="25"/>
      <c r="EP12" s="25"/>
      <c r="EQ12" s="25"/>
      <c r="ER12" s="24"/>
      <c r="ES12" s="24"/>
      <c r="ET12" s="24"/>
      <c r="EU12" s="24"/>
      <c r="EV12" s="24"/>
    </row>
    <row r="13" spans="2:190" s="2" customFormat="1" ht="11.25" hidden="1" customHeight="1" x14ac:dyDescent="0.2">
      <c r="B13" s="360" t="s">
        <v>130</v>
      </c>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388"/>
      <c r="BE13" s="388"/>
      <c r="BF13" s="388"/>
      <c r="BG13" s="388"/>
      <c r="BH13" s="388"/>
      <c r="BI13" s="388"/>
      <c r="BJ13" s="389">
        <v>12</v>
      </c>
      <c r="BK13" s="390"/>
      <c r="BL13" s="390"/>
      <c r="BM13" s="390"/>
      <c r="BN13" s="390"/>
      <c r="BO13" s="390"/>
      <c r="BP13" s="390"/>
      <c r="BQ13" s="390"/>
      <c r="BR13" s="390"/>
      <c r="BS13" s="390"/>
      <c r="BT13" s="390"/>
      <c r="BU13" s="390"/>
      <c r="BV13" s="390"/>
      <c r="BW13" s="390"/>
      <c r="BX13" s="390"/>
      <c r="BY13" s="389">
        <v>2015</v>
      </c>
      <c r="BZ13" s="393"/>
      <c r="CA13" s="393"/>
      <c r="CB13" s="393"/>
      <c r="CC13" s="393"/>
      <c r="CD13" s="393"/>
      <c r="CE13" s="393"/>
      <c r="CF13" s="393"/>
      <c r="CG13" s="393"/>
      <c r="CH13" s="393"/>
      <c r="CI13" s="393"/>
      <c r="CJ13" s="393"/>
      <c r="CK13" s="393"/>
      <c r="CL13" s="393"/>
      <c r="CM13" s="394"/>
      <c r="CN13" s="38"/>
      <c r="CR13" s="127"/>
      <c r="CS13" s="301"/>
      <c r="CT13" s="301"/>
      <c r="CU13" s="301"/>
      <c r="CV13" s="301"/>
      <c r="CW13" s="301"/>
      <c r="CX13" s="301"/>
      <c r="CY13" s="301"/>
      <c r="CZ13" s="301"/>
      <c r="DA13" s="301"/>
      <c r="DB13" s="301"/>
      <c r="DC13" s="301"/>
      <c r="DD13" s="301"/>
      <c r="DE13" s="301"/>
      <c r="DF13" s="301"/>
      <c r="DG13" s="301"/>
      <c r="DH13" s="301"/>
      <c r="DI13" s="301"/>
      <c r="DJ13" s="301"/>
      <c r="DK13" s="301"/>
      <c r="DL13" s="301"/>
      <c r="DM13" s="124"/>
      <c r="DN13" s="302"/>
      <c r="DO13" s="302"/>
      <c r="DP13" s="302"/>
      <c r="DQ13" s="302"/>
      <c r="DR13" s="302"/>
      <c r="DS13" s="302"/>
      <c r="DT13" s="302"/>
      <c r="DU13" s="302"/>
      <c r="DV13" s="302"/>
      <c r="DW13" s="302"/>
      <c r="DX13" s="302"/>
      <c r="DY13" s="302"/>
      <c r="DZ13" s="302"/>
      <c r="EA13" s="302"/>
      <c r="EB13" s="302"/>
      <c r="EC13" s="302"/>
      <c r="ED13" s="302"/>
      <c r="EE13" s="302"/>
      <c r="EF13" s="302"/>
      <c r="EG13" s="302"/>
      <c r="EH13" s="23"/>
      <c r="EI13" s="23"/>
      <c r="EJ13" s="23"/>
      <c r="EK13" s="24"/>
      <c r="EL13" s="24"/>
      <c r="EM13" s="24"/>
      <c r="EN13" s="25"/>
      <c r="EO13" s="25"/>
      <c r="EP13" s="25"/>
      <c r="EQ13" s="25"/>
      <c r="ER13" s="24"/>
      <c r="ES13" s="24"/>
      <c r="ET13" s="24"/>
      <c r="EU13" s="24"/>
      <c r="EV13" s="24"/>
    </row>
    <row r="14" spans="2:190" s="2" customFormat="1" ht="11.25" hidden="1" customHeight="1" x14ac:dyDescent="0.2">
      <c r="B14" s="361"/>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388"/>
      <c r="BG14" s="388"/>
      <c r="BH14" s="388"/>
      <c r="BI14" s="388"/>
      <c r="BJ14" s="391"/>
      <c r="BK14" s="392"/>
      <c r="BL14" s="392"/>
      <c r="BM14" s="392"/>
      <c r="BN14" s="392"/>
      <c r="BO14" s="392"/>
      <c r="BP14" s="392"/>
      <c r="BQ14" s="392"/>
      <c r="BR14" s="392"/>
      <c r="BS14" s="392"/>
      <c r="BT14" s="392"/>
      <c r="BU14" s="392"/>
      <c r="BV14" s="392"/>
      <c r="BW14" s="392"/>
      <c r="BX14" s="392"/>
      <c r="BY14" s="395"/>
      <c r="BZ14" s="396"/>
      <c r="CA14" s="396"/>
      <c r="CB14" s="396"/>
      <c r="CC14" s="396"/>
      <c r="CD14" s="396"/>
      <c r="CE14" s="396"/>
      <c r="CF14" s="396"/>
      <c r="CG14" s="396"/>
      <c r="CH14" s="396"/>
      <c r="CI14" s="396"/>
      <c r="CJ14" s="396"/>
      <c r="CK14" s="396"/>
      <c r="CL14" s="396"/>
      <c r="CM14" s="397"/>
      <c r="CN14" s="38"/>
    </row>
    <row r="15" spans="2:190" s="2" customFormat="1" ht="12" hidden="1" customHeight="1" x14ac:dyDescent="0.25">
      <c r="B15" s="187"/>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4"/>
      <c r="BK15" s="304"/>
      <c r="BL15" s="304"/>
      <c r="BM15" s="304"/>
      <c r="BN15" s="304"/>
      <c r="BO15" s="304"/>
      <c r="BP15" s="304"/>
      <c r="BQ15" s="304"/>
      <c r="BR15" s="304"/>
      <c r="BS15" s="304"/>
      <c r="BT15" s="304"/>
      <c r="BU15" s="304"/>
      <c r="BV15" s="304"/>
      <c r="BW15" s="304"/>
      <c r="BX15" s="304"/>
      <c r="BY15" s="305"/>
      <c r="BZ15" s="280"/>
      <c r="CA15" s="280"/>
      <c r="CB15" s="280"/>
      <c r="CC15" s="280"/>
      <c r="CD15" s="280"/>
      <c r="CE15" s="280"/>
      <c r="CF15" s="280"/>
      <c r="CG15" s="280"/>
      <c r="CH15" s="280"/>
      <c r="CI15" s="280"/>
      <c r="CJ15" s="280"/>
      <c r="CK15" s="280"/>
      <c r="CL15" s="280"/>
      <c r="CM15" s="280"/>
      <c r="CN15" s="38"/>
      <c r="EI15" s="336" t="s">
        <v>149</v>
      </c>
      <c r="EJ15" s="335"/>
      <c r="EK15" s="335"/>
      <c r="EL15" s="335"/>
      <c r="EM15" s="335"/>
      <c r="EN15" s="335"/>
      <c r="EO15" s="335"/>
      <c r="EP15" s="335"/>
      <c r="EQ15" s="335"/>
      <c r="ER15" s="335"/>
      <c r="ES15" s="335"/>
      <c r="ET15" s="335"/>
      <c r="EU15" s="335"/>
      <c r="EV15" s="335"/>
      <c r="EW15" s="335"/>
      <c r="EX15" s="335"/>
      <c r="EY15" s="335"/>
      <c r="EZ15" s="335"/>
      <c r="FA15" s="335"/>
      <c r="FB15" s="335"/>
      <c r="FC15" s="335"/>
      <c r="FD15" s="337"/>
      <c r="FE15" s="337"/>
      <c r="FF15" s="337"/>
      <c r="FG15" s="337"/>
      <c r="FH15" s="337"/>
      <c r="FI15" s="337"/>
      <c r="FJ15" s="337"/>
      <c r="FK15" s="337"/>
      <c r="FL15" s="337"/>
      <c r="FM15" s="337"/>
      <c r="FN15" s="337"/>
      <c r="FO15" s="337"/>
      <c r="FP15" s="337"/>
      <c r="FQ15" s="337"/>
      <c r="FR15" s="337"/>
      <c r="FS15" s="337"/>
      <c r="FT15" s="337"/>
      <c r="FU15" s="337"/>
      <c r="FV15" s="337"/>
      <c r="FW15" s="337"/>
      <c r="FX15" s="337"/>
    </row>
    <row r="16" spans="2:190" s="2" customFormat="1" ht="12" hidden="1" customHeight="1" x14ac:dyDescent="0.25">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90"/>
      <c r="BJ16" s="287"/>
      <c r="BK16" s="287"/>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38"/>
      <c r="CR16" s="344" t="s">
        <v>153</v>
      </c>
      <c r="CS16" s="323"/>
      <c r="CT16" s="323"/>
      <c r="CU16" s="323"/>
      <c r="CV16" s="323"/>
      <c r="CW16" s="323"/>
      <c r="CX16" s="323"/>
      <c r="CY16" s="323"/>
      <c r="CZ16" s="323"/>
      <c r="DA16" s="323"/>
      <c r="DB16" s="323"/>
      <c r="DC16" s="323"/>
      <c r="DD16" s="323"/>
      <c r="DE16" s="323"/>
      <c r="DF16" s="323"/>
      <c r="DG16" s="323"/>
      <c r="DH16" s="323"/>
      <c r="DI16" s="323"/>
      <c r="DJ16" s="323"/>
      <c r="DK16" s="323"/>
      <c r="DL16" s="344" t="s">
        <v>154</v>
      </c>
      <c r="DM16" s="323"/>
      <c r="DN16" s="323"/>
      <c r="DO16" s="323"/>
      <c r="DP16" s="323"/>
      <c r="DQ16" s="323"/>
      <c r="DR16" s="323"/>
      <c r="DS16" s="323"/>
      <c r="DT16" s="323"/>
      <c r="DU16" s="323"/>
      <c r="DV16" s="323"/>
      <c r="DW16" s="323"/>
      <c r="DX16" s="323"/>
      <c r="DY16" s="323"/>
      <c r="DZ16" s="323"/>
      <c r="EA16" s="323"/>
      <c r="EB16" s="323"/>
      <c r="EC16" s="323"/>
      <c r="ED16" s="323"/>
      <c r="EE16" s="323"/>
      <c r="EF16" s="323"/>
      <c r="EI16" s="340" t="s">
        <v>156</v>
      </c>
      <c r="EJ16" s="341"/>
      <c r="EK16" s="341"/>
      <c r="EL16" s="341"/>
      <c r="EM16" s="341"/>
      <c r="EN16" s="341"/>
      <c r="EO16" s="341"/>
      <c r="EP16" s="341"/>
      <c r="EQ16" s="341"/>
      <c r="ER16" s="341"/>
      <c r="ES16" s="341"/>
      <c r="ET16" s="341"/>
      <c r="EU16" s="341"/>
      <c r="EV16" s="341"/>
      <c r="EW16" s="334" t="s">
        <v>157</v>
      </c>
      <c r="EX16" s="335"/>
      <c r="EY16" s="335"/>
      <c r="EZ16" s="335"/>
      <c r="FA16" s="335"/>
      <c r="FB16" s="335"/>
      <c r="FC16" s="335"/>
      <c r="FD16" s="335"/>
      <c r="FE16" s="335"/>
      <c r="FF16" s="335"/>
      <c r="FG16" s="335"/>
      <c r="FH16" s="335"/>
      <c r="FI16" s="335"/>
      <c r="FJ16" s="335"/>
      <c r="FK16" s="335"/>
      <c r="FL16" s="335"/>
      <c r="FM16" s="335"/>
      <c r="FN16" s="335"/>
      <c r="FO16" s="335"/>
      <c r="FP16" s="335"/>
      <c r="FQ16" s="335"/>
      <c r="FR16" s="335"/>
      <c r="FS16" s="335"/>
      <c r="FT16" s="335"/>
      <c r="FU16" s="335"/>
      <c r="FV16" s="335"/>
      <c r="FW16" s="335"/>
      <c r="FX16" s="335"/>
    </row>
    <row r="17" spans="2:206" s="2" customFormat="1" ht="12" hidden="1" customHeight="1" x14ac:dyDescent="0.25">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187"/>
      <c r="BC17" s="187"/>
      <c r="BD17" s="187"/>
      <c r="BE17" s="187"/>
      <c r="BF17" s="187"/>
      <c r="BG17" s="187"/>
      <c r="BH17" s="187"/>
      <c r="BI17" s="190"/>
      <c r="BJ17" s="306" t="s">
        <v>180</v>
      </c>
      <c r="BK17" s="287"/>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8"/>
      <c r="CI17" s="288"/>
      <c r="CJ17" s="288"/>
      <c r="CK17" s="288"/>
      <c r="CL17" s="288"/>
      <c r="CM17" s="288"/>
      <c r="CN17" s="38"/>
      <c r="CR17" s="345" t="s">
        <v>152</v>
      </c>
      <c r="CS17" s="345"/>
      <c r="CT17" s="345"/>
      <c r="CU17" s="345"/>
      <c r="CV17" s="345"/>
      <c r="CW17" s="345"/>
      <c r="CX17" s="345"/>
      <c r="CY17" s="345"/>
      <c r="CZ17" s="345"/>
      <c r="DA17" s="345"/>
      <c r="DB17" s="345"/>
      <c r="DC17" s="345"/>
      <c r="DD17" s="345"/>
      <c r="DE17" s="345"/>
      <c r="DF17" s="345"/>
      <c r="DG17" s="345"/>
      <c r="DH17" s="345"/>
      <c r="DI17" s="345"/>
      <c r="DJ17" s="345"/>
      <c r="DK17" s="345"/>
      <c r="DL17" s="344" t="s">
        <v>155</v>
      </c>
      <c r="DM17" s="323"/>
      <c r="DN17" s="323"/>
      <c r="DO17" s="323"/>
      <c r="DP17" s="323"/>
      <c r="DQ17" s="323"/>
      <c r="DR17" s="323"/>
      <c r="DS17" s="323"/>
      <c r="DT17" s="323"/>
      <c r="DU17" s="323"/>
      <c r="DV17" s="323"/>
      <c r="DW17" s="323"/>
      <c r="DX17" s="323"/>
      <c r="DY17" s="323"/>
      <c r="DZ17" s="323"/>
      <c r="EA17" s="323"/>
      <c r="EB17" s="323"/>
      <c r="EC17" s="323"/>
      <c r="ED17" s="323"/>
      <c r="EE17" s="323"/>
      <c r="EF17" s="323"/>
      <c r="EI17" s="346">
        <f>AT90</f>
        <v>44106</v>
      </c>
      <c r="EJ17" s="347"/>
      <c r="EK17" s="347"/>
      <c r="EL17" s="347"/>
      <c r="EM17" s="347"/>
      <c r="EN17" s="347"/>
      <c r="EO17" s="347"/>
      <c r="EP17" s="347"/>
      <c r="EQ17" s="347"/>
      <c r="ER17" s="347"/>
      <c r="ES17" s="347"/>
      <c r="ET17" s="347"/>
      <c r="EU17" s="347"/>
      <c r="EV17" s="347"/>
      <c r="EW17" s="334" t="s">
        <v>159</v>
      </c>
      <c r="EX17" s="335"/>
      <c r="EY17" s="335"/>
      <c r="EZ17" s="335"/>
      <c r="FA17" s="335"/>
      <c r="FB17" s="335"/>
      <c r="FC17" s="335"/>
      <c r="FD17" s="335"/>
      <c r="FE17" s="335"/>
      <c r="FF17" s="335"/>
      <c r="FG17" s="335"/>
      <c r="FH17" s="335"/>
      <c r="FI17" s="335"/>
      <c r="FJ17" s="335"/>
      <c r="FK17" s="334" t="s">
        <v>158</v>
      </c>
      <c r="FL17" s="335"/>
      <c r="FM17" s="335"/>
      <c r="FN17" s="335"/>
      <c r="FO17" s="335"/>
      <c r="FP17" s="335"/>
      <c r="FQ17" s="335"/>
      <c r="FR17" s="335"/>
      <c r="FS17" s="335"/>
      <c r="FT17" s="335"/>
      <c r="FU17" s="335"/>
      <c r="FV17" s="335"/>
      <c r="FW17" s="335"/>
      <c r="FX17" s="335"/>
    </row>
    <row r="18" spans="2:206" s="2" customFormat="1" ht="12" hidden="1" customHeight="1" x14ac:dyDescent="0.2">
      <c r="B18" s="398" t="s">
        <v>120</v>
      </c>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400"/>
      <c r="BJ18" s="401" t="s">
        <v>1</v>
      </c>
      <c r="BK18" s="402"/>
      <c r="BL18" s="403"/>
      <c r="BM18" s="403"/>
      <c r="BN18" s="403"/>
      <c r="BO18" s="403"/>
      <c r="BP18" s="403"/>
      <c r="BQ18" s="403"/>
      <c r="BR18" s="403"/>
      <c r="BS18" s="403"/>
      <c r="BT18" s="403"/>
      <c r="BU18" s="403"/>
      <c r="BV18" s="403"/>
      <c r="BW18" s="403"/>
      <c r="BX18" s="403"/>
      <c r="BY18" s="403"/>
      <c r="BZ18" s="403"/>
      <c r="CA18" s="403"/>
      <c r="CB18" s="403"/>
      <c r="CC18" s="403"/>
      <c r="CD18" s="403"/>
      <c r="CE18" s="403"/>
      <c r="CF18" s="403"/>
      <c r="CG18" s="403"/>
      <c r="CH18" s="403"/>
      <c r="CI18" s="403"/>
      <c r="CJ18" s="403"/>
      <c r="CK18" s="403"/>
      <c r="CL18" s="403"/>
      <c r="CM18" s="404"/>
      <c r="CR18" s="409">
        <v>2</v>
      </c>
      <c r="CS18" s="410"/>
      <c r="CT18" s="410"/>
      <c r="CU18" s="410"/>
      <c r="CV18" s="410"/>
      <c r="CW18" s="410"/>
      <c r="CX18" s="410"/>
      <c r="CY18" s="410"/>
      <c r="CZ18" s="410"/>
      <c r="DA18" s="410"/>
      <c r="DB18" s="410"/>
      <c r="DC18" s="410"/>
      <c r="DD18" s="410"/>
      <c r="DE18" s="410"/>
      <c r="DF18" s="410"/>
      <c r="DG18" s="410"/>
      <c r="DH18" s="337"/>
      <c r="DI18" s="337"/>
      <c r="DJ18" s="337"/>
      <c r="DK18" s="337"/>
      <c r="DL18" s="336">
        <f>AN73</f>
        <v>42430</v>
      </c>
      <c r="DM18" s="335"/>
      <c r="DN18" s="335"/>
      <c r="DO18" s="335"/>
      <c r="DP18" s="335"/>
      <c r="DQ18" s="335"/>
      <c r="DR18" s="335"/>
      <c r="DS18" s="335"/>
      <c r="DT18" s="335"/>
      <c r="DU18" s="335"/>
      <c r="DV18" s="335"/>
      <c r="DW18" s="335"/>
      <c r="DX18" s="335"/>
      <c r="DY18" s="335"/>
      <c r="DZ18" s="335"/>
      <c r="EA18" s="335"/>
      <c r="EB18" s="335"/>
      <c r="EC18" s="335"/>
      <c r="ED18" s="335"/>
      <c r="EE18" s="335"/>
      <c r="EF18" s="335"/>
      <c r="EI18" s="334" t="str">
        <f>IF(DL18&gt;EI17,DATEDIF(EI17,DL18,"m"),"")</f>
        <v/>
      </c>
      <c r="EJ18" s="335"/>
      <c r="EK18" s="335"/>
      <c r="EL18" s="335"/>
      <c r="EM18" s="335"/>
      <c r="EN18" s="335"/>
      <c r="EO18" s="335"/>
      <c r="EP18" s="335"/>
      <c r="EQ18" s="335"/>
      <c r="ER18" s="335"/>
      <c r="ES18" s="335"/>
      <c r="ET18" s="335"/>
      <c r="EU18" s="335"/>
      <c r="EV18" s="335"/>
      <c r="EW18" s="339"/>
      <c r="EX18" s="338"/>
      <c r="EY18" s="338"/>
      <c r="EZ18" s="338"/>
      <c r="FA18" s="338"/>
      <c r="FB18" s="338"/>
      <c r="FC18" s="338"/>
      <c r="FD18" s="338"/>
      <c r="FE18" s="338"/>
      <c r="FF18" s="338"/>
      <c r="FG18" s="338"/>
      <c r="FH18" s="338"/>
      <c r="FI18" s="338"/>
      <c r="FJ18" s="338"/>
      <c r="FK18" s="339"/>
      <c r="FL18" s="338"/>
      <c r="FM18" s="338"/>
      <c r="FN18" s="338"/>
      <c r="FO18" s="338"/>
      <c r="FP18" s="338"/>
      <c r="FQ18" s="338"/>
      <c r="FR18" s="338"/>
      <c r="FS18" s="338"/>
      <c r="FT18" s="338"/>
      <c r="FU18" s="338"/>
      <c r="FV18" s="338"/>
      <c r="FW18" s="338"/>
      <c r="FX18" s="338"/>
    </row>
    <row r="19" spans="2:206" s="2" customFormat="1" ht="12" hidden="1" customHeight="1" x14ac:dyDescent="0.2">
      <c r="B19" s="399"/>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400"/>
      <c r="BJ19" s="405"/>
      <c r="BK19" s="406"/>
      <c r="BL19" s="407"/>
      <c r="BM19" s="407"/>
      <c r="BN19" s="407"/>
      <c r="BO19" s="407"/>
      <c r="BP19" s="407"/>
      <c r="BQ19" s="407"/>
      <c r="BR19" s="407"/>
      <c r="BS19" s="407"/>
      <c r="BT19" s="407"/>
      <c r="BU19" s="407"/>
      <c r="BV19" s="407"/>
      <c r="BW19" s="407"/>
      <c r="BX19" s="407"/>
      <c r="BY19" s="407"/>
      <c r="BZ19" s="407"/>
      <c r="CA19" s="407"/>
      <c r="CB19" s="407"/>
      <c r="CC19" s="407"/>
      <c r="CD19" s="407"/>
      <c r="CE19" s="407"/>
      <c r="CF19" s="407"/>
      <c r="CG19" s="407"/>
      <c r="CH19" s="407"/>
      <c r="CI19" s="407"/>
      <c r="CJ19" s="407"/>
      <c r="CK19" s="407"/>
      <c r="CL19" s="407"/>
      <c r="CM19" s="408"/>
      <c r="CR19" s="410"/>
      <c r="CS19" s="410"/>
      <c r="CT19" s="410"/>
      <c r="CU19" s="410"/>
      <c r="CV19" s="410"/>
      <c r="CW19" s="410"/>
      <c r="CX19" s="410"/>
      <c r="CY19" s="410"/>
      <c r="CZ19" s="410"/>
      <c r="DA19" s="410"/>
      <c r="DB19" s="410"/>
      <c r="DC19" s="410"/>
      <c r="DD19" s="410"/>
      <c r="DE19" s="410"/>
      <c r="DF19" s="410"/>
      <c r="DG19" s="410"/>
      <c r="DH19" s="337"/>
      <c r="DI19" s="337"/>
      <c r="DJ19" s="337"/>
      <c r="DK19" s="337"/>
      <c r="DL19" s="343">
        <f>AB73</f>
        <v>54</v>
      </c>
      <c r="DM19" s="335"/>
      <c r="DN19" s="335"/>
      <c r="DO19" s="335"/>
      <c r="DP19" s="335"/>
      <c r="DQ19" s="335"/>
      <c r="DR19" s="335"/>
      <c r="DS19" s="335"/>
      <c r="DT19" s="335"/>
      <c r="DU19" s="335"/>
      <c r="DV19" s="335"/>
      <c r="DW19" s="343">
        <f>AH73</f>
        <v>2</v>
      </c>
      <c r="DX19" s="335"/>
      <c r="DY19" s="335"/>
      <c r="DZ19" s="335"/>
      <c r="EA19" s="335"/>
      <c r="EB19" s="335"/>
      <c r="EC19" s="335"/>
      <c r="ED19" s="335"/>
      <c r="EE19" s="335"/>
      <c r="EF19" s="335"/>
      <c r="EI19" s="338"/>
      <c r="EJ19" s="338"/>
      <c r="EK19" s="338"/>
      <c r="EL19" s="338"/>
      <c r="EM19" s="338"/>
      <c r="EN19" s="338"/>
      <c r="EO19" s="338"/>
      <c r="EP19" s="338"/>
      <c r="EQ19" s="338"/>
      <c r="ER19" s="338"/>
      <c r="ES19" s="338"/>
      <c r="ET19" s="338"/>
      <c r="EU19" s="338"/>
      <c r="EV19" s="338"/>
      <c r="EW19" s="338"/>
      <c r="EX19" s="338"/>
      <c r="EY19" s="338"/>
      <c r="EZ19" s="338"/>
      <c r="FA19" s="338"/>
      <c r="FB19" s="338"/>
      <c r="FC19" s="338"/>
      <c r="FD19" s="338"/>
      <c r="FE19" s="338"/>
      <c r="FF19" s="338"/>
      <c r="FG19" s="338"/>
      <c r="FH19" s="338"/>
      <c r="FI19" s="338"/>
      <c r="FJ19" s="338"/>
      <c r="FK19" s="338"/>
      <c r="FL19" s="338"/>
      <c r="FM19" s="338"/>
      <c r="FN19" s="338"/>
      <c r="FO19" s="338"/>
      <c r="FP19" s="338"/>
      <c r="FQ19" s="338"/>
      <c r="FR19" s="338"/>
      <c r="FS19" s="338"/>
      <c r="FT19" s="338"/>
      <c r="FU19" s="338"/>
      <c r="FV19" s="338"/>
      <c r="FW19" s="338"/>
      <c r="FX19" s="338"/>
    </row>
    <row r="20" spans="2:206" s="2" customFormat="1" ht="12" hidden="1" customHeight="1" x14ac:dyDescent="0.2">
      <c r="B20" s="398" t="s">
        <v>121</v>
      </c>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399"/>
      <c r="AZ20" s="399"/>
      <c r="BA20" s="399"/>
      <c r="BB20" s="399"/>
      <c r="BC20" s="399"/>
      <c r="BD20" s="399"/>
      <c r="BE20" s="399"/>
      <c r="BF20" s="399"/>
      <c r="BG20" s="399"/>
      <c r="BH20" s="399"/>
      <c r="BI20" s="400"/>
      <c r="BJ20" s="401" t="s">
        <v>1</v>
      </c>
      <c r="BK20" s="402"/>
      <c r="BL20" s="403"/>
      <c r="BM20" s="403"/>
      <c r="BN20" s="403"/>
      <c r="BO20" s="403"/>
      <c r="BP20" s="403"/>
      <c r="BQ20" s="403"/>
      <c r="BR20" s="403"/>
      <c r="BS20" s="403"/>
      <c r="BT20" s="403"/>
      <c r="BU20" s="403"/>
      <c r="BV20" s="403"/>
      <c r="BW20" s="403"/>
      <c r="BX20" s="403"/>
      <c r="BY20" s="403"/>
      <c r="BZ20" s="403"/>
      <c r="CA20" s="403"/>
      <c r="CB20" s="403"/>
      <c r="CC20" s="403"/>
      <c r="CD20" s="403"/>
      <c r="CE20" s="403"/>
      <c r="CF20" s="403"/>
      <c r="CG20" s="403"/>
      <c r="CH20" s="403"/>
      <c r="CI20" s="403"/>
      <c r="CJ20" s="403"/>
      <c r="CK20" s="403"/>
      <c r="CL20" s="403"/>
      <c r="CM20" s="404"/>
      <c r="CR20" s="409">
        <v>122</v>
      </c>
      <c r="CS20" s="410"/>
      <c r="CT20" s="410"/>
      <c r="CU20" s="410"/>
      <c r="CV20" s="410"/>
      <c r="CW20" s="410"/>
      <c r="CX20" s="410"/>
      <c r="CY20" s="410"/>
      <c r="CZ20" s="410"/>
      <c r="DA20" s="410"/>
      <c r="DB20" s="410"/>
      <c r="DC20" s="410"/>
      <c r="DD20" s="410"/>
      <c r="DE20" s="410"/>
      <c r="DF20" s="410"/>
      <c r="DG20" s="410"/>
      <c r="DH20" s="337"/>
      <c r="DI20" s="337"/>
      <c r="DJ20" s="337"/>
      <c r="DK20" s="337"/>
      <c r="DL20" s="336">
        <f>AN75</f>
        <v>46082</v>
      </c>
      <c r="DM20" s="335"/>
      <c r="DN20" s="335"/>
      <c r="DO20" s="335"/>
      <c r="DP20" s="335"/>
      <c r="DQ20" s="335"/>
      <c r="DR20" s="335"/>
      <c r="DS20" s="335"/>
      <c r="DT20" s="335"/>
      <c r="DU20" s="335"/>
      <c r="DV20" s="335"/>
      <c r="DW20" s="335"/>
      <c r="DX20" s="335"/>
      <c r="DY20" s="335"/>
      <c r="DZ20" s="335"/>
      <c r="EA20" s="335"/>
      <c r="EB20" s="335"/>
      <c r="EC20" s="335"/>
      <c r="ED20" s="335"/>
      <c r="EE20" s="335"/>
      <c r="EF20" s="335"/>
      <c r="EI20" s="334">
        <f>IF(DL20&gt;EI17,DATEDIF(EI17,DL20,"m"),"")</f>
        <v>64</v>
      </c>
      <c r="EJ20" s="335"/>
      <c r="EK20" s="335"/>
      <c r="EL20" s="335"/>
      <c r="EM20" s="335"/>
      <c r="EN20" s="335"/>
      <c r="EO20" s="335"/>
      <c r="EP20" s="335"/>
      <c r="EQ20" s="335"/>
      <c r="ER20" s="335"/>
      <c r="ES20" s="335"/>
      <c r="ET20" s="335"/>
      <c r="EU20" s="335"/>
      <c r="EV20" s="335"/>
      <c r="EW20" s="339"/>
      <c r="EX20" s="338"/>
      <c r="EY20" s="338"/>
      <c r="EZ20" s="338"/>
      <c r="FA20" s="338"/>
      <c r="FB20" s="338"/>
      <c r="FC20" s="338"/>
      <c r="FD20" s="338"/>
      <c r="FE20" s="338"/>
      <c r="FF20" s="338"/>
      <c r="FG20" s="338"/>
      <c r="FH20" s="338"/>
      <c r="FI20" s="338"/>
      <c r="FJ20" s="338"/>
      <c r="FK20" s="339"/>
      <c r="FL20" s="338"/>
      <c r="FM20" s="338"/>
      <c r="FN20" s="338"/>
      <c r="FO20" s="338"/>
      <c r="FP20" s="338"/>
      <c r="FQ20" s="338"/>
      <c r="FR20" s="338"/>
      <c r="FS20" s="338"/>
      <c r="FT20" s="338"/>
      <c r="FU20" s="338"/>
      <c r="FV20" s="338"/>
      <c r="FW20" s="338"/>
      <c r="FX20" s="338"/>
    </row>
    <row r="21" spans="2:206" s="2" customFormat="1" ht="12" hidden="1" customHeight="1" x14ac:dyDescent="0.2">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399"/>
      <c r="AM21" s="399"/>
      <c r="AN21" s="399"/>
      <c r="AO21" s="399"/>
      <c r="AP21" s="399"/>
      <c r="AQ21" s="399"/>
      <c r="AR21" s="399"/>
      <c r="AS21" s="399"/>
      <c r="AT21" s="399"/>
      <c r="AU21" s="399"/>
      <c r="AV21" s="399"/>
      <c r="AW21" s="399"/>
      <c r="AX21" s="399"/>
      <c r="AY21" s="399"/>
      <c r="AZ21" s="399"/>
      <c r="BA21" s="399"/>
      <c r="BB21" s="399"/>
      <c r="BC21" s="399"/>
      <c r="BD21" s="399"/>
      <c r="BE21" s="399"/>
      <c r="BF21" s="399"/>
      <c r="BG21" s="399"/>
      <c r="BH21" s="399"/>
      <c r="BI21" s="400"/>
      <c r="BJ21" s="405"/>
      <c r="BK21" s="406"/>
      <c r="BL21" s="407"/>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7"/>
      <c r="CJ21" s="407"/>
      <c r="CK21" s="407"/>
      <c r="CL21" s="407"/>
      <c r="CM21" s="408"/>
      <c r="CR21" s="410"/>
      <c r="CS21" s="410"/>
      <c r="CT21" s="410"/>
      <c r="CU21" s="410"/>
      <c r="CV21" s="410"/>
      <c r="CW21" s="410"/>
      <c r="CX21" s="410"/>
      <c r="CY21" s="410"/>
      <c r="CZ21" s="410"/>
      <c r="DA21" s="410"/>
      <c r="DB21" s="410"/>
      <c r="DC21" s="410"/>
      <c r="DD21" s="410"/>
      <c r="DE21" s="410"/>
      <c r="DF21" s="410"/>
      <c r="DG21" s="410"/>
      <c r="DH21" s="337"/>
      <c r="DI21" s="337"/>
      <c r="DJ21" s="337"/>
      <c r="DK21" s="337"/>
      <c r="DL21" s="343">
        <f>AB75</f>
        <v>64</v>
      </c>
      <c r="DM21" s="335"/>
      <c r="DN21" s="335"/>
      <c r="DO21" s="335"/>
      <c r="DP21" s="335"/>
      <c r="DQ21" s="335"/>
      <c r="DR21" s="335"/>
      <c r="DS21" s="335"/>
      <c r="DT21" s="335"/>
      <c r="DU21" s="335"/>
      <c r="DV21" s="335"/>
      <c r="DW21" s="343">
        <f>AH75</f>
        <v>2</v>
      </c>
      <c r="DX21" s="335"/>
      <c r="DY21" s="335"/>
      <c r="DZ21" s="335"/>
      <c r="EA21" s="335"/>
      <c r="EB21" s="335"/>
      <c r="EC21" s="335"/>
      <c r="ED21" s="335"/>
      <c r="EE21" s="335"/>
      <c r="EF21" s="335"/>
      <c r="EI21" s="338"/>
      <c r="EJ21" s="338"/>
      <c r="EK21" s="338"/>
      <c r="EL21" s="338"/>
      <c r="EM21" s="338"/>
      <c r="EN21" s="338"/>
      <c r="EO21" s="338"/>
      <c r="EP21" s="338"/>
      <c r="EQ21" s="338"/>
      <c r="ER21" s="338"/>
      <c r="ES21" s="338"/>
      <c r="ET21" s="338"/>
      <c r="EU21" s="338"/>
      <c r="EV21" s="338"/>
      <c r="EW21" s="338"/>
      <c r="EX21" s="338"/>
      <c r="EY21" s="338"/>
      <c r="EZ21" s="338"/>
      <c r="FA21" s="338"/>
      <c r="FB21" s="338"/>
      <c r="FC21" s="338"/>
      <c r="FD21" s="338"/>
      <c r="FE21" s="338"/>
      <c r="FF21" s="338"/>
      <c r="FG21" s="338"/>
      <c r="FH21" s="338"/>
      <c r="FI21" s="338"/>
      <c r="FJ21" s="338"/>
      <c r="FK21" s="338"/>
      <c r="FL21" s="338"/>
      <c r="FM21" s="338"/>
      <c r="FN21" s="338"/>
      <c r="FO21" s="338"/>
      <c r="FP21" s="338"/>
      <c r="FQ21" s="338"/>
      <c r="FR21" s="338"/>
      <c r="FS21" s="338"/>
      <c r="FT21" s="338"/>
      <c r="FU21" s="338"/>
      <c r="FV21" s="338"/>
      <c r="FW21" s="338"/>
      <c r="FX21" s="338"/>
    </row>
    <row r="22" spans="2:206" s="2" customFormat="1" ht="14.25" hidden="1" customHeight="1" x14ac:dyDescent="0.25">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90"/>
      <c r="BJ22" s="287"/>
      <c r="BK22" s="287"/>
      <c r="BL22" s="288"/>
      <c r="BM22" s="288"/>
      <c r="BN22" s="288"/>
      <c r="BO22" s="288"/>
      <c r="BP22" s="288"/>
      <c r="BQ22" s="288"/>
      <c r="BR22" s="288"/>
      <c r="BS22" s="288"/>
      <c r="BT22" s="288"/>
      <c r="BU22" s="288"/>
      <c r="BV22" s="288"/>
      <c r="BW22" s="288"/>
      <c r="BX22" s="288"/>
      <c r="BY22" s="288"/>
      <c r="BZ22" s="288"/>
      <c r="CA22" s="288"/>
      <c r="CB22" s="288"/>
      <c r="CC22" s="288"/>
      <c r="CD22" s="288"/>
      <c r="CE22" s="288"/>
      <c r="CF22" s="288"/>
      <c r="CG22" s="288"/>
      <c r="CH22" s="288"/>
      <c r="CI22" s="288"/>
      <c r="CJ22" s="288"/>
      <c r="CK22" s="288"/>
      <c r="CL22" s="288"/>
      <c r="CM22" s="288"/>
      <c r="CR22" s="131" t="s">
        <v>157</v>
      </c>
      <c r="CS22" s="135"/>
      <c r="CT22" s="135"/>
      <c r="CU22" s="135"/>
      <c r="CV22" s="19"/>
      <c r="CW22" s="19"/>
      <c r="CX22" s="20"/>
      <c r="CY22" s="21"/>
      <c r="CZ22" s="21"/>
      <c r="DA22" s="21"/>
      <c r="DB22" s="21"/>
      <c r="DC22" s="21"/>
      <c r="DD22" s="21"/>
      <c r="DE22" s="21"/>
      <c r="DF22" s="21"/>
      <c r="DG22" s="22"/>
      <c r="DH22" s="22"/>
      <c r="DI22" s="22"/>
      <c r="DJ22" s="22"/>
      <c r="DK22" s="22"/>
      <c r="DL22" s="22"/>
      <c r="DM22" s="22"/>
      <c r="DN22" s="22"/>
      <c r="DO22" s="22"/>
      <c r="DP22" s="22"/>
      <c r="DQ22" s="22"/>
      <c r="DR22" s="22"/>
      <c r="DS22" s="22"/>
      <c r="DT22" s="22"/>
      <c r="DU22" s="22"/>
      <c r="DV22" s="22"/>
      <c r="DW22" s="22"/>
      <c r="DX22" s="22"/>
      <c r="DY22" s="22"/>
      <c r="DZ22" s="22"/>
      <c r="EA22" s="22"/>
      <c r="EB22" s="22"/>
      <c r="EC22" s="19"/>
      <c r="ED22" s="19"/>
      <c r="EE22" s="19"/>
      <c r="EF22" s="19"/>
      <c r="EG22" s="188"/>
    </row>
    <row r="23" spans="2:206" s="2" customFormat="1" ht="12" hidden="1" customHeight="1" x14ac:dyDescent="0.25">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90"/>
      <c r="BJ23" s="287"/>
      <c r="BK23" s="287"/>
      <c r="BL23" s="288"/>
      <c r="BM23" s="288"/>
      <c r="BN23" s="288"/>
      <c r="BO23" s="288"/>
      <c r="BP23" s="288"/>
      <c r="BQ23" s="288"/>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R23" s="132" t="s">
        <v>107</v>
      </c>
      <c r="CT23" s="135"/>
      <c r="CU23" s="135"/>
      <c r="CV23" s="19"/>
      <c r="CW23" s="19"/>
      <c r="CX23" s="20"/>
      <c r="CY23" s="21"/>
      <c r="CZ23" s="21"/>
      <c r="DA23" s="21"/>
      <c r="DB23" s="21"/>
      <c r="DC23" s="21"/>
      <c r="DD23" s="21"/>
      <c r="DE23" s="21"/>
      <c r="DF23" s="21"/>
      <c r="DG23" s="22"/>
      <c r="DH23" s="22"/>
      <c r="DI23" s="22"/>
      <c r="DJ23" s="22"/>
      <c r="DK23" s="22"/>
      <c r="DL23" s="438">
        <f>DP83</f>
        <v>61</v>
      </c>
      <c r="DM23" s="439"/>
      <c r="DN23" s="439"/>
      <c r="DO23" s="439"/>
      <c r="DP23" s="439"/>
      <c r="DQ23" s="439"/>
      <c r="DR23" s="439"/>
      <c r="DS23" s="439"/>
      <c r="DT23" s="439"/>
      <c r="DU23" s="439"/>
      <c r="DV23" s="440"/>
      <c r="DW23" s="438">
        <f>DV83</f>
        <v>8</v>
      </c>
      <c r="DX23" s="439"/>
      <c r="DY23" s="439"/>
      <c r="DZ23" s="439"/>
      <c r="EA23" s="439"/>
      <c r="EB23" s="439"/>
      <c r="EC23" s="439"/>
      <c r="ED23" s="439"/>
      <c r="EE23" s="439"/>
      <c r="EF23" s="440"/>
      <c r="EG23" s="188"/>
    </row>
    <row r="24" spans="2:206" s="2" customFormat="1" ht="12" hidden="1" customHeight="1" x14ac:dyDescent="0.25">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90"/>
      <c r="BJ24" s="287"/>
      <c r="BK24" s="287"/>
      <c r="BL24" s="288"/>
      <c r="BM24" s="288"/>
      <c r="BN24" s="288"/>
      <c r="BO24" s="288"/>
      <c r="BP24" s="288"/>
      <c r="BQ24" s="288"/>
      <c r="BR24" s="288"/>
      <c r="BS24" s="288"/>
      <c r="BT24" s="288"/>
      <c r="BU24" s="288"/>
      <c r="BV24" s="288"/>
      <c r="BW24" s="288"/>
      <c r="BX24" s="288"/>
      <c r="BY24" s="288"/>
      <c r="BZ24" s="288"/>
      <c r="CA24" s="288"/>
      <c r="CB24" s="288"/>
      <c r="CC24" s="288"/>
      <c r="CD24" s="288"/>
      <c r="CE24" s="288"/>
      <c r="CF24" s="288"/>
      <c r="CG24" s="288"/>
      <c r="CH24" s="288"/>
      <c r="CI24" s="288"/>
      <c r="CJ24" s="288"/>
      <c r="CK24" s="288"/>
      <c r="CL24" s="288"/>
      <c r="CM24" s="288"/>
      <c r="CR24" s="132" t="s">
        <v>162</v>
      </c>
      <c r="CT24" s="135"/>
      <c r="CU24" s="135"/>
      <c r="CV24" s="19"/>
      <c r="CW24" s="19"/>
      <c r="CX24" s="20"/>
      <c r="CY24" s="21"/>
      <c r="CZ24" s="21"/>
      <c r="DA24" s="21"/>
      <c r="DB24" s="21"/>
      <c r="DC24" s="21"/>
      <c r="DD24" s="21"/>
      <c r="DE24" s="21"/>
      <c r="DF24" s="21"/>
      <c r="DG24" s="22"/>
      <c r="DH24" s="22"/>
      <c r="DI24" s="22"/>
      <c r="DJ24" s="22"/>
      <c r="DK24" s="22"/>
      <c r="DL24" s="438">
        <f>BX83</f>
        <v>64</v>
      </c>
      <c r="DM24" s="439"/>
      <c r="DN24" s="439"/>
      <c r="DO24" s="439"/>
      <c r="DP24" s="439"/>
      <c r="DQ24" s="439"/>
      <c r="DR24" s="439"/>
      <c r="DS24" s="439"/>
      <c r="DT24" s="439"/>
      <c r="DU24" s="439"/>
      <c r="DV24" s="440"/>
      <c r="DW24" s="438">
        <f>CD83</f>
        <v>8</v>
      </c>
      <c r="DX24" s="439"/>
      <c r="DY24" s="439"/>
      <c r="DZ24" s="439"/>
      <c r="EA24" s="439"/>
      <c r="EB24" s="439"/>
      <c r="EC24" s="439"/>
      <c r="ED24" s="439"/>
      <c r="EE24" s="439"/>
      <c r="EF24" s="440"/>
      <c r="EG24" s="188"/>
    </row>
    <row r="25" spans="2:206" s="2" customFormat="1" ht="11.25" hidden="1" customHeight="1" x14ac:dyDescent="0.25">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90"/>
      <c r="BJ25" s="287"/>
      <c r="BK25" s="287"/>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R25" s="19"/>
      <c r="CS25" s="135"/>
      <c r="CT25" s="135"/>
      <c r="CU25" s="135"/>
      <c r="CV25" s="19"/>
      <c r="CW25" s="19"/>
      <c r="CX25" s="20"/>
      <c r="CY25" s="21"/>
      <c r="CZ25" s="21"/>
      <c r="DA25" s="21"/>
      <c r="DB25" s="21"/>
      <c r="DC25" s="21"/>
      <c r="DD25" s="21"/>
      <c r="DE25" s="21"/>
      <c r="DF25" s="21"/>
      <c r="DG25" s="22"/>
      <c r="DH25" s="22"/>
      <c r="DI25" s="22"/>
      <c r="DJ25" s="22"/>
      <c r="DK25" s="22"/>
      <c r="DL25" s="22"/>
      <c r="DM25" s="22"/>
      <c r="DN25" s="22"/>
      <c r="DO25" s="22"/>
      <c r="DP25" s="22"/>
      <c r="DQ25" s="22"/>
      <c r="DR25" s="22"/>
      <c r="DS25" s="22"/>
      <c r="DT25" s="22"/>
      <c r="DU25" s="22"/>
      <c r="DV25" s="22"/>
      <c r="DW25" s="22"/>
      <c r="DX25" s="22"/>
      <c r="DY25" s="22"/>
      <c r="DZ25" s="22"/>
      <c r="EA25" s="22"/>
      <c r="EB25" s="22"/>
      <c r="EC25" s="19"/>
      <c r="ED25" s="19"/>
      <c r="EE25" s="19"/>
      <c r="EF25" s="19"/>
      <c r="EG25" s="188"/>
    </row>
    <row r="26" spans="2:206" s="27" customFormat="1" ht="11.25" hidden="1" customHeight="1" x14ac:dyDescent="0.2">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411" t="s">
        <v>15</v>
      </c>
      <c r="BK26" s="412"/>
      <c r="BL26" s="412"/>
      <c r="BM26" s="412"/>
      <c r="BN26" s="412"/>
      <c r="BO26" s="412"/>
      <c r="BP26" s="412"/>
      <c r="BQ26" s="412"/>
      <c r="BR26" s="412"/>
      <c r="BS26" s="412"/>
      <c r="BT26" s="412"/>
      <c r="BU26" s="412"/>
      <c r="BV26" s="412"/>
      <c r="BW26" s="412"/>
      <c r="BX26" s="412"/>
      <c r="BY26" s="411" t="s">
        <v>14</v>
      </c>
      <c r="BZ26" s="412"/>
      <c r="CA26" s="412"/>
      <c r="CB26" s="412"/>
      <c r="CC26" s="412"/>
      <c r="CD26" s="412"/>
      <c r="CE26" s="412"/>
      <c r="CF26" s="412"/>
      <c r="CG26" s="412"/>
      <c r="CH26" s="412"/>
      <c r="CI26" s="412"/>
      <c r="CJ26" s="412"/>
      <c r="CK26" s="412"/>
      <c r="CL26" s="412"/>
      <c r="CM26" s="412"/>
      <c r="CR26" s="431" t="s">
        <v>101</v>
      </c>
      <c r="CS26" s="431"/>
      <c r="CT26" s="431"/>
      <c r="CU26" s="431"/>
      <c r="CV26" s="431"/>
      <c r="CW26" s="431"/>
      <c r="CX26" s="431"/>
      <c r="CY26" s="431"/>
      <c r="CZ26" s="431"/>
      <c r="DA26" s="431"/>
      <c r="DB26" s="431"/>
      <c r="DC26" s="431"/>
      <c r="DD26" s="431"/>
      <c r="DE26" s="431"/>
      <c r="DF26" s="431"/>
      <c r="DG26" s="431"/>
      <c r="DH26" s="431"/>
      <c r="DI26" s="431"/>
      <c r="DJ26" s="431"/>
      <c r="DK26" s="431"/>
      <c r="DL26" s="431"/>
      <c r="DM26" s="431"/>
      <c r="DN26" s="431"/>
      <c r="DO26" s="431"/>
      <c r="DP26" s="431"/>
      <c r="DQ26" s="431"/>
      <c r="DR26" s="431"/>
      <c r="DS26" s="431"/>
      <c r="DT26" s="431"/>
      <c r="DU26" s="431"/>
      <c r="DV26" s="431"/>
      <c r="DW26" s="431"/>
      <c r="DX26" s="431"/>
      <c r="DY26" s="431"/>
      <c r="DZ26" s="431"/>
      <c r="EA26" s="431"/>
      <c r="EB26" s="431"/>
      <c r="EC26" s="431"/>
      <c r="ED26" s="431"/>
      <c r="EE26" s="431"/>
      <c r="EF26" s="431"/>
      <c r="EG26" s="431"/>
    </row>
    <row r="27" spans="2:206" s="2" customFormat="1" ht="11.25" hidden="1" customHeight="1" x14ac:dyDescent="0.2">
      <c r="B27" s="360" t="s">
        <v>21</v>
      </c>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1"/>
      <c r="BI27" s="362"/>
      <c r="BJ27" s="432">
        <v>50000</v>
      </c>
      <c r="BK27" s="403"/>
      <c r="BL27" s="403"/>
      <c r="BM27" s="403"/>
      <c r="BN27" s="403"/>
      <c r="BO27" s="403"/>
      <c r="BP27" s="403"/>
      <c r="BQ27" s="403"/>
      <c r="BR27" s="403"/>
      <c r="BS27" s="403"/>
      <c r="BT27" s="403"/>
      <c r="BU27" s="403"/>
      <c r="BV27" s="403"/>
      <c r="BW27" s="403"/>
      <c r="BX27" s="404"/>
      <c r="BY27" s="432">
        <v>0</v>
      </c>
      <c r="BZ27" s="434"/>
      <c r="CA27" s="434"/>
      <c r="CB27" s="434"/>
      <c r="CC27" s="434"/>
      <c r="CD27" s="434"/>
      <c r="CE27" s="434"/>
      <c r="CF27" s="434"/>
      <c r="CG27" s="434"/>
      <c r="CH27" s="434"/>
      <c r="CI27" s="434"/>
      <c r="CJ27" s="434"/>
      <c r="CK27" s="434"/>
      <c r="CL27" s="434"/>
      <c r="CM27" s="435"/>
      <c r="CR27" s="431"/>
      <c r="CS27" s="431"/>
      <c r="CT27" s="431"/>
      <c r="CU27" s="431"/>
      <c r="CV27" s="431"/>
      <c r="CW27" s="431"/>
      <c r="CX27" s="431"/>
      <c r="CY27" s="431"/>
      <c r="CZ27" s="431"/>
      <c r="DA27" s="431"/>
      <c r="DB27" s="431"/>
      <c r="DC27" s="431"/>
      <c r="DD27" s="431"/>
      <c r="DE27" s="431"/>
      <c r="DF27" s="431"/>
      <c r="DG27" s="431"/>
      <c r="DH27" s="431"/>
      <c r="DI27" s="431"/>
      <c r="DJ27" s="431"/>
      <c r="DK27" s="431"/>
      <c r="DL27" s="431"/>
      <c r="DM27" s="431"/>
      <c r="DN27" s="431"/>
      <c r="DO27" s="431"/>
      <c r="DP27" s="431"/>
      <c r="DQ27" s="431"/>
      <c r="DR27" s="431"/>
      <c r="DS27" s="431"/>
      <c r="DT27" s="431"/>
      <c r="DU27" s="431"/>
      <c r="DV27" s="431"/>
      <c r="DW27" s="431"/>
      <c r="DX27" s="431"/>
      <c r="DY27" s="431"/>
      <c r="DZ27" s="431"/>
      <c r="EA27" s="431"/>
      <c r="EB27" s="431"/>
      <c r="EC27" s="431"/>
      <c r="ED27" s="431"/>
      <c r="EE27" s="431"/>
      <c r="EF27" s="431"/>
      <c r="EG27" s="431"/>
    </row>
    <row r="28" spans="2:206" s="2" customFormat="1" ht="11.25" hidden="1" customHeight="1" x14ac:dyDescent="0.2">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361"/>
      <c r="BI28" s="362"/>
      <c r="BJ28" s="433"/>
      <c r="BK28" s="407"/>
      <c r="BL28" s="407"/>
      <c r="BM28" s="407"/>
      <c r="BN28" s="407"/>
      <c r="BO28" s="407"/>
      <c r="BP28" s="407"/>
      <c r="BQ28" s="407"/>
      <c r="BR28" s="407"/>
      <c r="BS28" s="407"/>
      <c r="BT28" s="407"/>
      <c r="BU28" s="407"/>
      <c r="BV28" s="407"/>
      <c r="BW28" s="407"/>
      <c r="BX28" s="408"/>
      <c r="BY28" s="433"/>
      <c r="BZ28" s="436"/>
      <c r="CA28" s="436"/>
      <c r="CB28" s="436"/>
      <c r="CC28" s="436"/>
      <c r="CD28" s="436"/>
      <c r="CE28" s="436"/>
      <c r="CF28" s="436"/>
      <c r="CG28" s="436"/>
      <c r="CH28" s="436"/>
      <c r="CI28" s="436"/>
      <c r="CJ28" s="436"/>
      <c r="CK28" s="436"/>
      <c r="CL28" s="436"/>
      <c r="CM28" s="437"/>
      <c r="CR28" s="431"/>
      <c r="CS28" s="431"/>
      <c r="CT28" s="431"/>
      <c r="CU28" s="431"/>
      <c r="CV28" s="431"/>
      <c r="CW28" s="431"/>
      <c r="CX28" s="431"/>
      <c r="CY28" s="431"/>
      <c r="CZ28" s="431"/>
      <c r="DA28" s="431"/>
      <c r="DB28" s="431"/>
      <c r="DC28" s="431"/>
      <c r="DD28" s="431"/>
      <c r="DE28" s="431"/>
      <c r="DF28" s="431"/>
      <c r="DG28" s="431"/>
      <c r="DH28" s="431"/>
      <c r="DI28" s="431"/>
      <c r="DJ28" s="431"/>
      <c r="DK28" s="431"/>
      <c r="DL28" s="431"/>
      <c r="DM28" s="431"/>
      <c r="DN28" s="431"/>
      <c r="DO28" s="431"/>
      <c r="DP28" s="431"/>
      <c r="DQ28" s="431"/>
      <c r="DR28" s="431"/>
      <c r="DS28" s="431"/>
      <c r="DT28" s="431"/>
      <c r="DU28" s="431"/>
      <c r="DV28" s="431"/>
      <c r="DW28" s="431"/>
      <c r="DX28" s="431"/>
      <c r="DY28" s="431"/>
      <c r="DZ28" s="431"/>
      <c r="EA28" s="431"/>
      <c r="EB28" s="431"/>
      <c r="EC28" s="431"/>
      <c r="ED28" s="431"/>
      <c r="EE28" s="431"/>
      <c r="EF28" s="431"/>
      <c r="EG28" s="431"/>
    </row>
    <row r="29" spans="2:206" s="27" customFormat="1" ht="11.25" hidden="1" customHeight="1" x14ac:dyDescent="0.2">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411" t="s">
        <v>15</v>
      </c>
      <c r="BK29" s="412"/>
      <c r="BL29" s="412"/>
      <c r="BM29" s="412"/>
      <c r="BN29" s="412"/>
      <c r="BO29" s="412"/>
      <c r="BP29" s="412"/>
      <c r="BQ29" s="412"/>
      <c r="BR29" s="412"/>
      <c r="BS29" s="412"/>
      <c r="BT29" s="412"/>
      <c r="BU29" s="412"/>
      <c r="BV29" s="412"/>
      <c r="BW29" s="412"/>
      <c r="BX29" s="412"/>
      <c r="BY29" s="411" t="s">
        <v>14</v>
      </c>
      <c r="BZ29" s="412"/>
      <c r="CA29" s="412"/>
      <c r="CB29" s="412"/>
      <c r="CC29" s="412"/>
      <c r="CD29" s="412"/>
      <c r="CE29" s="412"/>
      <c r="CF29" s="412"/>
      <c r="CG29" s="412"/>
      <c r="CH29" s="412"/>
      <c r="CI29" s="412"/>
      <c r="CJ29" s="412"/>
      <c r="CK29" s="412"/>
      <c r="CL29" s="412"/>
      <c r="CM29" s="412"/>
      <c r="CR29" s="26"/>
      <c r="CS29" s="28"/>
      <c r="CT29" s="28"/>
      <c r="CU29" s="28"/>
      <c r="CV29" s="29"/>
      <c r="CW29" s="29"/>
      <c r="CX29" s="30"/>
      <c r="CY29" s="26"/>
      <c r="CZ29" s="26"/>
      <c r="DA29" s="26"/>
      <c r="DB29" s="26"/>
      <c r="DC29" s="26"/>
      <c r="DD29" s="26"/>
      <c r="DE29" s="26"/>
      <c r="DF29" s="26"/>
      <c r="DG29" s="31" t="str">
        <f>IF(AND(BJ27&gt;0,BY27&gt;0),"keine gleichzeitige Eingabe des Vorjahresentgelts bei West und Ost","")</f>
        <v/>
      </c>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row>
    <row r="30" spans="2:206" s="2" customFormat="1" ht="11.25" hidden="1" customHeight="1" x14ac:dyDescent="0.2">
      <c r="B30" s="360" t="s">
        <v>20</v>
      </c>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61"/>
      <c r="BI30" s="362"/>
      <c r="BJ30" s="413">
        <v>50</v>
      </c>
      <c r="BK30" s="403"/>
      <c r="BL30" s="403"/>
      <c r="BM30" s="403"/>
      <c r="BN30" s="403"/>
      <c r="BO30" s="403"/>
      <c r="BP30" s="403"/>
      <c r="BQ30" s="403"/>
      <c r="BR30" s="403"/>
      <c r="BS30" s="403"/>
      <c r="BT30" s="403"/>
      <c r="BU30" s="403"/>
      <c r="BV30" s="403"/>
      <c r="BW30" s="403"/>
      <c r="BX30" s="404"/>
      <c r="BY30" s="413">
        <v>0</v>
      </c>
      <c r="BZ30" s="403"/>
      <c r="CA30" s="403"/>
      <c r="CB30" s="403"/>
      <c r="CC30" s="403"/>
      <c r="CD30" s="403"/>
      <c r="CE30" s="403"/>
      <c r="CF30" s="403"/>
      <c r="CG30" s="403"/>
      <c r="CH30" s="403"/>
      <c r="CI30" s="403"/>
      <c r="CJ30" s="403"/>
      <c r="CK30" s="403"/>
      <c r="CL30" s="403"/>
      <c r="CM30" s="404"/>
      <c r="CR30" s="415" t="s">
        <v>103</v>
      </c>
      <c r="CS30" s="416"/>
      <c r="CT30" s="416"/>
      <c r="CU30" s="416"/>
      <c r="CV30" s="416"/>
      <c r="CW30" s="416"/>
      <c r="CX30" s="416"/>
      <c r="CY30" s="416"/>
      <c r="CZ30" s="416"/>
      <c r="DA30" s="416"/>
      <c r="DB30" s="416"/>
      <c r="DC30" s="416"/>
      <c r="DD30" s="416"/>
      <c r="DE30" s="416"/>
      <c r="DF30" s="416"/>
      <c r="DG30" s="416"/>
      <c r="DH30" s="416"/>
      <c r="DI30" s="416"/>
      <c r="DJ30" s="416"/>
      <c r="DK30" s="416"/>
      <c r="DL30" s="416"/>
      <c r="DM30" s="416"/>
      <c r="DN30" s="416"/>
      <c r="DO30" s="416"/>
      <c r="DP30" s="416"/>
      <c r="DQ30" s="416"/>
      <c r="DR30" s="416"/>
      <c r="DS30" s="416"/>
      <c r="DT30" s="416"/>
      <c r="DU30" s="416"/>
      <c r="DV30" s="416"/>
      <c r="DW30" s="416"/>
      <c r="DX30" s="416"/>
      <c r="DY30" s="416"/>
      <c r="DZ30" s="416"/>
      <c r="EA30" s="416"/>
      <c r="EB30" s="416"/>
      <c r="EC30" s="416"/>
      <c r="ED30" s="417"/>
      <c r="EE30" s="417"/>
      <c r="EF30" s="417"/>
      <c r="EG30" s="418"/>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row>
    <row r="31" spans="2:206" s="2" customFormat="1" ht="11.25" hidden="1" customHeight="1" x14ac:dyDescent="0.2">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361"/>
      <c r="AW31" s="361"/>
      <c r="AX31" s="361"/>
      <c r="AY31" s="361"/>
      <c r="AZ31" s="361"/>
      <c r="BA31" s="361"/>
      <c r="BB31" s="361"/>
      <c r="BC31" s="361"/>
      <c r="BD31" s="361"/>
      <c r="BE31" s="361"/>
      <c r="BF31" s="361"/>
      <c r="BG31" s="361"/>
      <c r="BH31" s="361"/>
      <c r="BI31" s="362"/>
      <c r="BJ31" s="414"/>
      <c r="BK31" s="407"/>
      <c r="BL31" s="407"/>
      <c r="BM31" s="407"/>
      <c r="BN31" s="407"/>
      <c r="BO31" s="407"/>
      <c r="BP31" s="407"/>
      <c r="BQ31" s="407"/>
      <c r="BR31" s="407"/>
      <c r="BS31" s="407"/>
      <c r="BT31" s="407"/>
      <c r="BU31" s="407"/>
      <c r="BV31" s="407"/>
      <c r="BW31" s="407"/>
      <c r="BX31" s="408"/>
      <c r="BY31" s="414"/>
      <c r="BZ31" s="407"/>
      <c r="CA31" s="407"/>
      <c r="CB31" s="407"/>
      <c r="CC31" s="407"/>
      <c r="CD31" s="407"/>
      <c r="CE31" s="407"/>
      <c r="CF31" s="407"/>
      <c r="CG31" s="407"/>
      <c r="CH31" s="407"/>
      <c r="CI31" s="407"/>
      <c r="CJ31" s="407"/>
      <c r="CK31" s="407"/>
      <c r="CL31" s="407"/>
      <c r="CM31" s="408"/>
      <c r="CR31" s="419"/>
      <c r="CS31" s="420"/>
      <c r="CT31" s="420"/>
      <c r="CU31" s="420"/>
      <c r="CV31" s="420"/>
      <c r="CW31" s="420"/>
      <c r="CX31" s="420"/>
      <c r="CY31" s="420"/>
      <c r="CZ31" s="420"/>
      <c r="DA31" s="420"/>
      <c r="DB31" s="420"/>
      <c r="DC31" s="420"/>
      <c r="DD31" s="420"/>
      <c r="DE31" s="420"/>
      <c r="DF31" s="420"/>
      <c r="DG31" s="420"/>
      <c r="DH31" s="420"/>
      <c r="DI31" s="420"/>
      <c r="DJ31" s="420"/>
      <c r="DK31" s="420"/>
      <c r="DL31" s="420"/>
      <c r="DM31" s="420"/>
      <c r="DN31" s="420"/>
      <c r="DO31" s="420"/>
      <c r="DP31" s="420"/>
      <c r="DQ31" s="420"/>
      <c r="DR31" s="420"/>
      <c r="DS31" s="420"/>
      <c r="DT31" s="420"/>
      <c r="DU31" s="420"/>
      <c r="DV31" s="420"/>
      <c r="DW31" s="420"/>
      <c r="DX31" s="420"/>
      <c r="DY31" s="420"/>
      <c r="DZ31" s="420"/>
      <c r="EA31" s="420"/>
      <c r="EB31" s="420"/>
      <c r="EC31" s="420"/>
      <c r="ED31" s="421"/>
      <c r="EE31" s="421"/>
      <c r="EF31" s="421"/>
      <c r="EG31" s="422"/>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X31" s="17"/>
    </row>
    <row r="32" spans="2:206" s="2" customFormat="1" ht="11.25" hidden="1" customHeight="1" x14ac:dyDescent="0.2">
      <c r="B32" s="360" t="s">
        <v>19</v>
      </c>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1"/>
      <c r="BH32" s="361"/>
      <c r="BI32" s="362"/>
      <c r="BJ32" s="427">
        <v>43100</v>
      </c>
      <c r="BK32" s="428"/>
      <c r="BL32" s="403"/>
      <c r="BM32" s="403"/>
      <c r="BN32" s="403"/>
      <c r="BO32" s="403"/>
      <c r="BP32" s="403"/>
      <c r="BQ32" s="403"/>
      <c r="BR32" s="403"/>
      <c r="BS32" s="403"/>
      <c r="BT32" s="403"/>
      <c r="BU32" s="403"/>
      <c r="BV32" s="403"/>
      <c r="BW32" s="403"/>
      <c r="BX32" s="403"/>
      <c r="BY32" s="403"/>
      <c r="BZ32" s="403"/>
      <c r="CA32" s="403"/>
      <c r="CB32" s="403"/>
      <c r="CC32" s="403"/>
      <c r="CD32" s="403"/>
      <c r="CE32" s="403"/>
      <c r="CF32" s="403"/>
      <c r="CG32" s="403"/>
      <c r="CH32" s="403"/>
      <c r="CI32" s="403"/>
      <c r="CJ32" s="403"/>
      <c r="CK32" s="403"/>
      <c r="CL32" s="403"/>
      <c r="CM32" s="404"/>
      <c r="CR32" s="419"/>
      <c r="CS32" s="420"/>
      <c r="CT32" s="420"/>
      <c r="CU32" s="420"/>
      <c r="CV32" s="420"/>
      <c r="CW32" s="420"/>
      <c r="CX32" s="420"/>
      <c r="CY32" s="420"/>
      <c r="CZ32" s="420"/>
      <c r="DA32" s="420"/>
      <c r="DB32" s="420"/>
      <c r="DC32" s="420"/>
      <c r="DD32" s="420"/>
      <c r="DE32" s="420"/>
      <c r="DF32" s="420"/>
      <c r="DG32" s="420"/>
      <c r="DH32" s="420"/>
      <c r="DI32" s="420"/>
      <c r="DJ32" s="420"/>
      <c r="DK32" s="420"/>
      <c r="DL32" s="420"/>
      <c r="DM32" s="420"/>
      <c r="DN32" s="420"/>
      <c r="DO32" s="420"/>
      <c r="DP32" s="420"/>
      <c r="DQ32" s="420"/>
      <c r="DR32" s="420"/>
      <c r="DS32" s="420"/>
      <c r="DT32" s="420"/>
      <c r="DU32" s="420"/>
      <c r="DV32" s="420"/>
      <c r="DW32" s="420"/>
      <c r="DX32" s="420"/>
      <c r="DY32" s="420"/>
      <c r="DZ32" s="420"/>
      <c r="EA32" s="420"/>
      <c r="EB32" s="420"/>
      <c r="EC32" s="420"/>
      <c r="ED32" s="421"/>
      <c r="EE32" s="421"/>
      <c r="EF32" s="421"/>
      <c r="EG32" s="422"/>
      <c r="EW32" s="17"/>
      <c r="EX32" s="17"/>
      <c r="EY32" s="17"/>
      <c r="EZ32" s="17"/>
      <c r="FA32" s="17"/>
      <c r="FB32" s="17"/>
      <c r="FC32" s="17"/>
      <c r="FD32" s="17"/>
      <c r="FE32" s="17"/>
      <c r="FF32" s="17"/>
      <c r="FG32" s="17"/>
      <c r="FH32" s="17"/>
      <c r="FI32" s="17"/>
      <c r="FJ32" s="17"/>
      <c r="FK32" s="17"/>
      <c r="FL32" s="17"/>
      <c r="FM32" s="17"/>
      <c r="FN32" s="17"/>
      <c r="FO32" s="17"/>
      <c r="FP32" s="17"/>
      <c r="FQ32" s="17"/>
      <c r="FR32" s="17"/>
      <c r="FT32" s="17"/>
      <c r="FU32" s="17"/>
      <c r="FV32" s="17"/>
      <c r="FW32" s="17"/>
      <c r="FX32" s="17"/>
      <c r="FY32" s="17"/>
      <c r="FZ32" s="17"/>
      <c r="GA32" s="17"/>
      <c r="GB32" s="17"/>
      <c r="GC32" s="17"/>
      <c r="GD32" s="17"/>
      <c r="GE32" s="17"/>
      <c r="GF32" s="17"/>
      <c r="GG32" s="17"/>
      <c r="GH32" s="17"/>
    </row>
    <row r="33" spans="2:190" s="2" customFormat="1" ht="11.25" hidden="1" customHeight="1" x14ac:dyDescent="0.2">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1"/>
      <c r="AZ33" s="361"/>
      <c r="BA33" s="361"/>
      <c r="BB33" s="361"/>
      <c r="BC33" s="361"/>
      <c r="BD33" s="361"/>
      <c r="BE33" s="361"/>
      <c r="BF33" s="361"/>
      <c r="BG33" s="361"/>
      <c r="BH33" s="361"/>
      <c r="BI33" s="362"/>
      <c r="BJ33" s="429"/>
      <c r="BK33" s="430"/>
      <c r="BL33" s="407"/>
      <c r="BM33" s="407"/>
      <c r="BN33" s="407"/>
      <c r="BO33" s="407"/>
      <c r="BP33" s="407"/>
      <c r="BQ33" s="407"/>
      <c r="BR33" s="407"/>
      <c r="BS33" s="407"/>
      <c r="BT33" s="407"/>
      <c r="BU33" s="407"/>
      <c r="BV33" s="407"/>
      <c r="BW33" s="407"/>
      <c r="BX33" s="407"/>
      <c r="BY33" s="407"/>
      <c r="BZ33" s="407"/>
      <c r="CA33" s="407"/>
      <c r="CB33" s="407"/>
      <c r="CC33" s="407"/>
      <c r="CD33" s="407"/>
      <c r="CE33" s="407"/>
      <c r="CF33" s="407"/>
      <c r="CG33" s="407"/>
      <c r="CH33" s="407"/>
      <c r="CI33" s="407"/>
      <c r="CJ33" s="407"/>
      <c r="CK33" s="407"/>
      <c r="CL33" s="407"/>
      <c r="CM33" s="408"/>
      <c r="CR33" s="423"/>
      <c r="CS33" s="424"/>
      <c r="CT33" s="424"/>
      <c r="CU33" s="424"/>
      <c r="CV33" s="424"/>
      <c r="CW33" s="424"/>
      <c r="CX33" s="424"/>
      <c r="CY33" s="424"/>
      <c r="CZ33" s="424"/>
      <c r="DA33" s="424"/>
      <c r="DB33" s="424"/>
      <c r="DC33" s="424"/>
      <c r="DD33" s="424"/>
      <c r="DE33" s="424"/>
      <c r="DF33" s="424"/>
      <c r="DG33" s="424"/>
      <c r="DH33" s="424"/>
      <c r="DI33" s="424"/>
      <c r="DJ33" s="424"/>
      <c r="DK33" s="424"/>
      <c r="DL33" s="424"/>
      <c r="DM33" s="424"/>
      <c r="DN33" s="424"/>
      <c r="DO33" s="424"/>
      <c r="DP33" s="424"/>
      <c r="DQ33" s="424"/>
      <c r="DR33" s="424"/>
      <c r="DS33" s="424"/>
      <c r="DT33" s="424"/>
      <c r="DU33" s="424"/>
      <c r="DV33" s="424"/>
      <c r="DW33" s="424"/>
      <c r="DX33" s="424"/>
      <c r="DY33" s="424"/>
      <c r="DZ33" s="424"/>
      <c r="EA33" s="424"/>
      <c r="EB33" s="424"/>
      <c r="EC33" s="424"/>
      <c r="ED33" s="425"/>
      <c r="EE33" s="425"/>
      <c r="EF33" s="425"/>
      <c r="EG33" s="426"/>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row>
    <row r="34" spans="2:190" hidden="1" x14ac:dyDescent="0.25"/>
    <row r="35" spans="2:190" hidden="1" x14ac:dyDescent="0.25"/>
    <row r="36" spans="2:190" hidden="1" x14ac:dyDescent="0.25"/>
    <row r="37" spans="2:190" hidden="1" x14ac:dyDescent="0.25"/>
    <row r="38" spans="2:190" hidden="1" x14ac:dyDescent="0.25"/>
    <row r="39" spans="2:190" hidden="1" x14ac:dyDescent="0.25"/>
    <row r="40" spans="2:190" hidden="1" x14ac:dyDescent="0.25"/>
    <row r="41" spans="2:190" hidden="1" x14ac:dyDescent="0.25"/>
    <row r="42" spans="2:190" hidden="1" x14ac:dyDescent="0.25">
      <c r="B42" s="286" t="s">
        <v>1</v>
      </c>
      <c r="M42" s="125" t="s">
        <v>122</v>
      </c>
      <c r="S42" s="442" t="s">
        <v>123</v>
      </c>
      <c r="T42" s="443"/>
      <c r="U42" s="443"/>
      <c r="V42" s="443"/>
      <c r="W42" s="443"/>
      <c r="X42" s="443"/>
      <c r="Y42" s="443"/>
      <c r="Z42" s="443"/>
      <c r="AA42" s="443"/>
      <c r="AB42" s="443"/>
    </row>
    <row r="43" spans="2:190" hidden="1" x14ac:dyDescent="0.25">
      <c r="B43" s="286" t="s">
        <v>0</v>
      </c>
      <c r="M43" s="441">
        <v>1</v>
      </c>
      <c r="N43" s="323"/>
      <c r="O43" s="323"/>
      <c r="P43" s="323"/>
      <c r="S43" s="441">
        <v>2013</v>
      </c>
      <c r="T43" s="323"/>
      <c r="U43" s="323"/>
      <c r="V43" s="323"/>
      <c r="W43" s="323"/>
      <c r="X43" s="323"/>
      <c r="Y43" s="323"/>
      <c r="Z43" s="323"/>
      <c r="AA43" s="323"/>
      <c r="AB43" s="323"/>
    </row>
    <row r="44" spans="2:190" hidden="1" x14ac:dyDescent="0.25">
      <c r="M44" s="441">
        <v>2</v>
      </c>
      <c r="N44" s="323"/>
      <c r="O44" s="323"/>
      <c r="P44" s="323"/>
      <c r="S44" s="441">
        <v>2014</v>
      </c>
      <c r="T44" s="323"/>
      <c r="U44" s="323"/>
      <c r="V44" s="323"/>
      <c r="W44" s="323"/>
      <c r="X44" s="323"/>
      <c r="Y44" s="323"/>
      <c r="Z44" s="323"/>
      <c r="AA44" s="323"/>
      <c r="AB44" s="323"/>
    </row>
    <row r="45" spans="2:190" hidden="1" x14ac:dyDescent="0.25">
      <c r="M45" s="441">
        <v>3</v>
      </c>
      <c r="N45" s="323"/>
      <c r="O45" s="323"/>
      <c r="P45" s="323"/>
      <c r="S45" s="441">
        <v>2015</v>
      </c>
      <c r="T45" s="323"/>
      <c r="U45" s="323"/>
      <c r="V45" s="323"/>
      <c r="W45" s="323"/>
      <c r="X45" s="323"/>
      <c r="Y45" s="323"/>
      <c r="Z45" s="323"/>
      <c r="AA45" s="323"/>
      <c r="AB45" s="323"/>
    </row>
    <row r="46" spans="2:190" hidden="1" x14ac:dyDescent="0.25">
      <c r="M46" s="441">
        <v>4</v>
      </c>
      <c r="N46" s="323"/>
      <c r="O46" s="323"/>
      <c r="P46" s="323"/>
      <c r="S46" s="441">
        <v>2016</v>
      </c>
      <c r="T46" s="323"/>
      <c r="U46" s="323"/>
      <c r="V46" s="323"/>
      <c r="W46" s="323"/>
      <c r="X46" s="323"/>
      <c r="Y46" s="323"/>
      <c r="Z46" s="323"/>
      <c r="AA46" s="323"/>
      <c r="AB46" s="323"/>
    </row>
    <row r="47" spans="2:190" hidden="1" x14ac:dyDescent="0.25">
      <c r="M47" s="441">
        <v>5</v>
      </c>
      <c r="N47" s="323"/>
      <c r="O47" s="323"/>
      <c r="P47" s="323"/>
      <c r="S47" s="441">
        <v>2017</v>
      </c>
      <c r="T47" s="323"/>
      <c r="U47" s="323"/>
      <c r="V47" s="323"/>
      <c r="W47" s="323"/>
      <c r="X47" s="323"/>
      <c r="Y47" s="323"/>
      <c r="Z47" s="323"/>
      <c r="AA47" s="323"/>
      <c r="AB47" s="323"/>
    </row>
    <row r="48" spans="2:190" hidden="1" x14ac:dyDescent="0.25">
      <c r="M48" s="441">
        <v>6</v>
      </c>
      <c r="N48" s="323"/>
      <c r="O48" s="323"/>
      <c r="P48" s="323"/>
      <c r="S48" s="441">
        <v>2018</v>
      </c>
      <c r="T48" s="323"/>
      <c r="U48" s="323"/>
      <c r="V48" s="323"/>
      <c r="W48" s="323"/>
      <c r="X48" s="323"/>
      <c r="Y48" s="323"/>
      <c r="Z48" s="323"/>
      <c r="AA48" s="323"/>
      <c r="AB48" s="323"/>
    </row>
    <row r="49" spans="2:121" hidden="1" x14ac:dyDescent="0.25">
      <c r="M49" s="441">
        <v>7</v>
      </c>
      <c r="N49" s="323"/>
      <c r="O49" s="323"/>
      <c r="P49" s="323"/>
    </row>
    <row r="50" spans="2:121" hidden="1" x14ac:dyDescent="0.25">
      <c r="M50" s="441">
        <v>8</v>
      </c>
      <c r="N50" s="323"/>
      <c r="O50" s="323"/>
      <c r="P50" s="323"/>
    </row>
    <row r="51" spans="2:121" hidden="1" x14ac:dyDescent="0.25">
      <c r="M51" s="441">
        <v>9</v>
      </c>
      <c r="N51" s="323"/>
      <c r="O51" s="323"/>
      <c r="P51" s="323"/>
    </row>
    <row r="52" spans="2:121" hidden="1" x14ac:dyDescent="0.25">
      <c r="M52" s="441">
        <v>10</v>
      </c>
      <c r="N52" s="323"/>
      <c r="O52" s="323"/>
      <c r="P52" s="323"/>
    </row>
    <row r="53" spans="2:121" hidden="1" x14ac:dyDescent="0.25">
      <c r="M53" s="441">
        <v>11</v>
      </c>
      <c r="N53" s="323"/>
      <c r="O53" s="323"/>
      <c r="P53" s="323"/>
    </row>
    <row r="54" spans="2:121" hidden="1" x14ac:dyDescent="0.25">
      <c r="M54" s="441">
        <v>12</v>
      </c>
      <c r="N54" s="323"/>
      <c r="O54" s="323"/>
      <c r="P54" s="323"/>
    </row>
    <row r="55" spans="2:121" hidden="1" x14ac:dyDescent="0.25">
      <c r="M55" s="186"/>
    </row>
    <row r="56" spans="2:121" hidden="1" x14ac:dyDescent="0.25"/>
    <row r="57" spans="2:121" hidden="1" x14ac:dyDescent="0.25">
      <c r="B57" s="126" t="s">
        <v>80</v>
      </c>
    </row>
    <row r="58" spans="2:121" hidden="1" x14ac:dyDescent="0.25">
      <c r="B58" s="125" t="s">
        <v>129</v>
      </c>
      <c r="AT58" s="444">
        <f>IF(DAY(BJ7)=1,BJ7,DATE(YEAR(BJ7),MONTH(BJ7)+1,1))</f>
        <v>22647</v>
      </c>
      <c r="AU58" s="337"/>
      <c r="AV58" s="337"/>
      <c r="AW58" s="337"/>
      <c r="AX58" s="337"/>
      <c r="AY58" s="337"/>
      <c r="AZ58" s="337"/>
      <c r="BA58" s="337"/>
      <c r="BB58" s="337"/>
      <c r="BC58" s="337"/>
      <c r="BD58" s="337"/>
      <c r="BE58" s="337"/>
      <c r="BF58" s="337"/>
      <c r="BG58" s="337"/>
      <c r="BH58" s="337"/>
      <c r="BI58" s="337"/>
      <c r="BJ58" s="337"/>
      <c r="BK58" s="337"/>
    </row>
    <row r="59" spans="2:121" hidden="1" x14ac:dyDescent="0.25">
      <c r="B59" s="125" t="s">
        <v>128</v>
      </c>
      <c r="AT59" s="445">
        <f>ROUNDDOWN(Küpper!BQ60,0)</f>
        <v>54</v>
      </c>
      <c r="AU59" s="446"/>
      <c r="AV59" s="446"/>
      <c r="AW59" s="446"/>
      <c r="AX59" s="446"/>
      <c r="AY59" s="446"/>
      <c r="AZ59" s="446"/>
      <c r="BA59" s="446"/>
      <c r="BB59" s="447"/>
      <c r="BC59" s="445">
        <f>Küpper!BQ59-(Küpper!AT59*12)</f>
        <v>0</v>
      </c>
      <c r="BD59" s="446"/>
      <c r="BE59" s="446"/>
      <c r="BF59" s="446"/>
      <c r="BG59" s="446"/>
      <c r="BH59" s="446"/>
      <c r="BI59" s="446"/>
      <c r="BJ59" s="446"/>
      <c r="BK59" s="447"/>
      <c r="BQ59" s="448">
        <f>DATEDIF(Küpper!AT58,Küpper!AT62,"m")</f>
        <v>648</v>
      </c>
      <c r="BR59" s="446"/>
      <c r="BS59" s="446"/>
      <c r="BT59" s="446"/>
      <c r="BU59" s="446"/>
      <c r="BV59" s="446"/>
      <c r="BW59" s="446"/>
      <c r="BX59" s="446"/>
      <c r="BY59" s="446"/>
      <c r="BZ59" s="446"/>
      <c r="CA59" s="446"/>
      <c r="CB59" s="446"/>
      <c r="CC59" s="446"/>
      <c r="CD59" s="446"/>
      <c r="CE59" s="446"/>
      <c r="CF59" s="446"/>
      <c r="CG59" s="446"/>
      <c r="CH59" s="447"/>
      <c r="CI59" s="125" t="s">
        <v>127</v>
      </c>
    </row>
    <row r="60" spans="2:121" hidden="1" x14ac:dyDescent="0.25">
      <c r="B60" s="125"/>
      <c r="AT60" s="286" t="s">
        <v>163</v>
      </c>
      <c r="BC60" s="445">
        <f>AT59*12+BC59</f>
        <v>648</v>
      </c>
      <c r="BD60" s="446"/>
      <c r="BE60" s="446"/>
      <c r="BF60" s="446"/>
      <c r="BG60" s="446"/>
      <c r="BH60" s="446"/>
      <c r="BI60" s="446"/>
      <c r="BJ60" s="446"/>
      <c r="BK60" s="447"/>
      <c r="BQ60" s="449">
        <f>Küpper!BQ59/12</f>
        <v>54</v>
      </c>
      <c r="BR60" s="446"/>
      <c r="BS60" s="446"/>
      <c r="BT60" s="446"/>
      <c r="BU60" s="446"/>
      <c r="BV60" s="446"/>
      <c r="BW60" s="446"/>
      <c r="BX60" s="446"/>
      <c r="BY60" s="446"/>
      <c r="BZ60" s="446"/>
      <c r="CA60" s="446"/>
      <c r="CB60" s="446"/>
      <c r="CC60" s="446"/>
      <c r="CD60" s="446"/>
      <c r="CE60" s="446"/>
      <c r="CF60" s="446"/>
      <c r="CG60" s="446"/>
      <c r="CH60" s="447"/>
    </row>
    <row r="61" spans="2:121" hidden="1" x14ac:dyDescent="0.25">
      <c r="B61" s="125"/>
      <c r="BQ61" s="133"/>
      <c r="BR61" s="280"/>
      <c r="BS61" s="280"/>
      <c r="BT61" s="280"/>
      <c r="BU61" s="280"/>
      <c r="BV61" s="280"/>
      <c r="BW61" s="280"/>
      <c r="BX61" s="280"/>
      <c r="BY61" s="280"/>
      <c r="BZ61" s="280"/>
      <c r="CA61" s="280"/>
      <c r="CB61" s="280"/>
      <c r="CC61" s="280"/>
      <c r="CD61" s="280"/>
      <c r="CE61" s="280"/>
      <c r="CF61" s="280"/>
      <c r="CG61" s="280"/>
      <c r="CH61" s="280"/>
      <c r="DQ61" s="291" t="s">
        <v>174</v>
      </c>
    </row>
    <row r="62" spans="2:121" hidden="1" x14ac:dyDescent="0.25">
      <c r="B62" s="125" t="s">
        <v>151</v>
      </c>
      <c r="AT62" s="450">
        <f>DATE(Küpper!BY13,Küpper!BJ13+1,1)</f>
        <v>42370</v>
      </c>
      <c r="AU62" s="451"/>
      <c r="AV62" s="446"/>
      <c r="AW62" s="446"/>
      <c r="AX62" s="446"/>
      <c r="AY62" s="446"/>
      <c r="AZ62" s="446"/>
      <c r="BA62" s="446"/>
      <c r="BB62" s="446"/>
      <c r="BC62" s="446"/>
      <c r="BD62" s="446"/>
      <c r="BE62" s="446"/>
      <c r="BF62" s="446"/>
      <c r="BG62" s="446"/>
      <c r="BH62" s="446"/>
      <c r="BI62" s="446"/>
      <c r="BJ62" s="446"/>
      <c r="BK62" s="447"/>
    </row>
    <row r="63" spans="2:121" hidden="1" x14ac:dyDescent="0.25">
      <c r="B63" s="125" t="s">
        <v>70</v>
      </c>
      <c r="AT63" s="444"/>
      <c r="AU63" s="337"/>
      <c r="AV63" s="337"/>
      <c r="AW63" s="337"/>
      <c r="AX63" s="337"/>
      <c r="AY63" s="337"/>
      <c r="AZ63" s="337"/>
      <c r="BA63" s="337"/>
      <c r="BB63" s="337"/>
      <c r="BC63" s="337"/>
      <c r="BD63" s="337"/>
      <c r="BE63" s="337"/>
      <c r="BF63" s="337"/>
      <c r="BG63" s="337"/>
      <c r="BH63" s="337"/>
      <c r="BI63" s="337"/>
      <c r="BJ63" s="337"/>
      <c r="BK63" s="337"/>
      <c r="BQ63" s="498">
        <f ca="1">TODAY()</f>
        <v>43263</v>
      </c>
      <c r="BR63" s="446"/>
      <c r="BS63" s="446"/>
      <c r="BT63" s="446"/>
      <c r="BU63" s="446"/>
      <c r="BV63" s="446"/>
      <c r="BW63" s="446"/>
      <c r="BX63" s="446"/>
      <c r="BY63" s="446"/>
      <c r="BZ63" s="446"/>
      <c r="CA63" s="446"/>
      <c r="CB63" s="446"/>
      <c r="CC63" s="446"/>
      <c r="CD63" s="446"/>
      <c r="CE63" s="446"/>
      <c r="CF63" s="446"/>
      <c r="CG63" s="446"/>
      <c r="CH63" s="447"/>
    </row>
    <row r="64" spans="2:121" hidden="1" x14ac:dyDescent="0.25">
      <c r="B64" s="125"/>
      <c r="AT64" s="499"/>
      <c r="AU64" s="323"/>
      <c r="AV64" s="323"/>
      <c r="AW64" s="323"/>
      <c r="AX64" s="323"/>
      <c r="AY64" s="323"/>
      <c r="AZ64" s="323"/>
      <c r="BA64" s="323"/>
      <c r="BB64" s="323"/>
      <c r="BC64" s="323"/>
      <c r="BD64" s="323"/>
      <c r="BE64" s="323"/>
      <c r="BF64" s="323"/>
      <c r="BG64" s="323"/>
      <c r="BH64" s="323"/>
      <c r="BI64" s="323"/>
      <c r="BJ64" s="323"/>
      <c r="BK64" s="323"/>
      <c r="BQ64" s="500">
        <f ca="1">DATEDIF(Küpper!AT58,Küpper!BQ63,"m")</f>
        <v>677</v>
      </c>
      <c r="BR64" s="393"/>
      <c r="BS64" s="393"/>
      <c r="BT64" s="393"/>
      <c r="BU64" s="393"/>
      <c r="BV64" s="393"/>
      <c r="BW64" s="393"/>
      <c r="BX64" s="393"/>
      <c r="BY64" s="393"/>
      <c r="BZ64" s="393"/>
      <c r="CA64" s="393"/>
      <c r="CB64" s="393"/>
      <c r="CC64" s="393"/>
      <c r="CD64" s="393"/>
      <c r="CE64" s="393"/>
      <c r="CF64" s="393"/>
      <c r="CG64" s="393"/>
      <c r="CH64" s="393"/>
      <c r="CI64" s="125" t="s">
        <v>126</v>
      </c>
    </row>
    <row r="65" spans="2:140" hidden="1" x14ac:dyDescent="0.25">
      <c r="B65" s="125"/>
      <c r="BQ65" s="461">
        <f ca="1">Küpper!BQ64/12</f>
        <v>56.416666666666664</v>
      </c>
      <c r="BR65" s="323"/>
      <c r="BS65" s="323"/>
      <c r="BT65" s="323"/>
      <c r="BU65" s="323"/>
      <c r="BV65" s="323"/>
      <c r="BW65" s="323"/>
      <c r="BX65" s="323"/>
      <c r="BY65" s="323"/>
      <c r="BZ65" s="323"/>
      <c r="CA65" s="323"/>
      <c r="CB65" s="323"/>
      <c r="CC65" s="323"/>
      <c r="CD65" s="323"/>
      <c r="CE65" s="323"/>
      <c r="CF65" s="323"/>
      <c r="CG65" s="323"/>
      <c r="CH65" s="323"/>
    </row>
    <row r="66" spans="2:140" hidden="1" x14ac:dyDescent="0.25">
      <c r="B66" s="125"/>
      <c r="BQ66" s="184"/>
      <c r="BR66" s="256"/>
      <c r="BS66" s="256"/>
      <c r="BT66" s="256"/>
      <c r="BU66" s="256"/>
      <c r="BV66" s="256"/>
      <c r="BW66" s="256"/>
      <c r="BX66" s="256"/>
      <c r="BY66" s="256"/>
      <c r="BZ66" s="256"/>
      <c r="CA66" s="256"/>
      <c r="CB66" s="256"/>
      <c r="CC66" s="256"/>
      <c r="CD66" s="256"/>
      <c r="CE66" s="256"/>
      <c r="CF66" s="256"/>
      <c r="CG66" s="256"/>
      <c r="CH66" s="256"/>
    </row>
    <row r="67" spans="2:140" hidden="1" x14ac:dyDescent="0.25">
      <c r="B67" s="125"/>
      <c r="BQ67" s="501" t="s">
        <v>146</v>
      </c>
      <c r="BR67" s="443"/>
      <c r="BS67" s="443"/>
      <c r="BT67" s="443"/>
      <c r="BU67" s="443"/>
      <c r="BV67" s="443"/>
      <c r="BW67" s="443"/>
      <c r="BX67" s="443"/>
      <c r="BY67" s="443"/>
      <c r="BZ67" s="443"/>
      <c r="CA67" s="443"/>
      <c r="CB67" s="443"/>
      <c r="CC67" s="443"/>
      <c r="CD67" s="443"/>
      <c r="CE67" s="443"/>
      <c r="CF67" s="443"/>
      <c r="CG67" s="443"/>
      <c r="CH67" s="443"/>
      <c r="CI67" s="292"/>
      <c r="CJ67" s="292"/>
      <c r="CK67" s="292"/>
      <c r="CL67" s="292"/>
      <c r="CM67" s="292"/>
      <c r="CN67" s="292"/>
      <c r="CO67" s="292"/>
      <c r="CP67" s="292"/>
      <c r="CQ67" s="292"/>
      <c r="CR67" s="292"/>
      <c r="CS67" s="292"/>
      <c r="CT67" s="292"/>
      <c r="CU67" s="292"/>
      <c r="CV67" s="292"/>
      <c r="CW67" s="292"/>
      <c r="CX67" s="292"/>
      <c r="CY67" s="493" t="s">
        <v>147</v>
      </c>
      <c r="CZ67" s="494"/>
      <c r="DA67" s="494"/>
      <c r="DB67" s="494"/>
      <c r="DC67" s="494"/>
      <c r="DD67" s="494"/>
      <c r="DE67" s="494"/>
      <c r="DF67" s="494"/>
      <c r="DG67" s="494"/>
      <c r="DH67" s="494"/>
      <c r="DI67" s="494"/>
      <c r="DJ67" s="494"/>
      <c r="DK67" s="494"/>
      <c r="DL67" s="494"/>
      <c r="DM67" s="494"/>
      <c r="DN67" s="494"/>
      <c r="DO67" s="494"/>
      <c r="DP67" s="494"/>
    </row>
    <row r="68" spans="2:140" hidden="1" x14ac:dyDescent="0.25">
      <c r="B68" s="125" t="s">
        <v>125</v>
      </c>
      <c r="BQ68" s="467">
        <f>(Küpper!AT59*12+Küpper!BC59)+Küpper!CR18</f>
        <v>650</v>
      </c>
      <c r="BR68" s="323"/>
      <c r="BS68" s="323"/>
      <c r="BT68" s="323"/>
      <c r="BU68" s="323"/>
      <c r="BV68" s="323"/>
      <c r="BW68" s="323"/>
      <c r="BX68" s="323"/>
      <c r="BY68" s="323"/>
      <c r="BZ68" s="323"/>
      <c r="CA68" s="323"/>
      <c r="CB68" s="323"/>
      <c r="CC68" s="323"/>
      <c r="CD68" s="323"/>
      <c r="CE68" s="323"/>
      <c r="CF68" s="323"/>
      <c r="CG68" s="323"/>
      <c r="CH68" s="323"/>
      <c r="CY68" s="459">
        <f>(Küpper!AT59*12+Küpper!BC59)+Küpper!CR20</f>
        <v>770</v>
      </c>
      <c r="CZ68" s="460"/>
      <c r="DA68" s="460"/>
      <c r="DB68" s="460"/>
      <c r="DC68" s="460"/>
      <c r="DD68" s="460"/>
      <c r="DE68" s="460"/>
      <c r="DF68" s="460"/>
      <c r="DG68" s="460"/>
      <c r="DH68" s="460"/>
      <c r="DI68" s="460"/>
      <c r="DJ68" s="460"/>
      <c r="DK68" s="460"/>
      <c r="DL68" s="460"/>
      <c r="DM68" s="460"/>
      <c r="DN68" s="460"/>
      <c r="DO68" s="460"/>
      <c r="DP68" s="460"/>
    </row>
    <row r="69" spans="2:140" hidden="1" x14ac:dyDescent="0.25">
      <c r="B69" s="125" t="s">
        <v>124</v>
      </c>
      <c r="BQ69" s="461">
        <f>Küpper!BQ68/12</f>
        <v>54.166666666666664</v>
      </c>
      <c r="BR69" s="323"/>
      <c r="BS69" s="323"/>
      <c r="BT69" s="323"/>
      <c r="BU69" s="323"/>
      <c r="BV69" s="323"/>
      <c r="BW69" s="323"/>
      <c r="BX69" s="323"/>
      <c r="BY69" s="323"/>
      <c r="BZ69" s="323"/>
      <c r="CA69" s="323"/>
      <c r="CB69" s="323"/>
      <c r="CC69" s="323"/>
      <c r="CD69" s="323"/>
      <c r="CE69" s="323"/>
      <c r="CF69" s="323"/>
      <c r="CG69" s="323"/>
      <c r="CH69" s="323"/>
      <c r="CY69" s="461">
        <f>Küpper!CY68/12</f>
        <v>64.166666666666671</v>
      </c>
      <c r="CZ69" s="323"/>
      <c r="DA69" s="323"/>
      <c r="DB69" s="323"/>
      <c r="DC69" s="323"/>
      <c r="DD69" s="323"/>
      <c r="DE69" s="323"/>
      <c r="DF69" s="323"/>
      <c r="DG69" s="323"/>
      <c r="DH69" s="323"/>
      <c r="DI69" s="323"/>
      <c r="DJ69" s="323"/>
      <c r="DK69" s="323"/>
      <c r="DL69" s="323"/>
      <c r="DM69" s="323"/>
      <c r="DN69" s="323"/>
      <c r="DO69" s="323"/>
      <c r="DP69" s="323"/>
    </row>
    <row r="70" spans="2:140" hidden="1" x14ac:dyDescent="0.25"/>
    <row r="71" spans="2:140" ht="15.75" hidden="1" x14ac:dyDescent="0.25">
      <c r="B71" s="293" t="s">
        <v>133</v>
      </c>
    </row>
    <row r="72" spans="2:140" hidden="1" x14ac:dyDescent="0.25">
      <c r="AB72" s="462" t="s">
        <v>132</v>
      </c>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3"/>
      <c r="AY72" s="463"/>
      <c r="AZ72" s="463"/>
      <c r="BA72" s="463"/>
    </row>
    <row r="73" spans="2:140" hidden="1" x14ac:dyDescent="0.25">
      <c r="B73" s="128" t="s">
        <v>134</v>
      </c>
      <c r="AB73" s="453">
        <f>ROUNDDOWN(Küpper!BQ69,0)</f>
        <v>54</v>
      </c>
      <c r="AC73" s="464"/>
      <c r="AD73" s="464"/>
      <c r="AE73" s="464"/>
      <c r="AF73" s="464"/>
      <c r="AG73" s="465"/>
      <c r="AH73" s="453">
        <f>Küpper!BQ68-(Küpper!AB73*12)</f>
        <v>2</v>
      </c>
      <c r="AI73" s="454"/>
      <c r="AJ73" s="454"/>
      <c r="AK73" s="454"/>
      <c r="AL73" s="454"/>
      <c r="AM73" s="455"/>
      <c r="AN73" s="466">
        <f>DATE(Küpper!BY13,Küpper!BJ13+1+Küpper!BQ68-Küpper!BQ59,1)</f>
        <v>42430</v>
      </c>
      <c r="AO73" s="454"/>
      <c r="AP73" s="454"/>
      <c r="AQ73" s="454"/>
      <c r="AR73" s="454"/>
      <c r="AS73" s="454"/>
      <c r="AT73" s="454"/>
      <c r="AU73" s="454"/>
      <c r="AV73" s="454"/>
      <c r="AW73" s="454"/>
      <c r="AX73" s="454"/>
      <c r="AY73" s="454"/>
      <c r="AZ73" s="454"/>
      <c r="BA73" s="455"/>
    </row>
    <row r="74" spans="2:140" hidden="1" x14ac:dyDescent="0.25">
      <c r="B74" s="128"/>
      <c r="AB74" s="452">
        <f>AB73*12+AH73</f>
        <v>650</v>
      </c>
      <c r="AC74" s="446"/>
      <c r="AD74" s="446"/>
      <c r="AE74" s="446"/>
      <c r="AF74" s="446"/>
      <c r="AG74" s="446"/>
      <c r="AH74" s="446"/>
      <c r="AI74" s="446"/>
      <c r="AJ74" s="446"/>
      <c r="AK74" s="446"/>
      <c r="AL74" s="446"/>
      <c r="AM74" s="447"/>
      <c r="AN74" s="185"/>
      <c r="AO74" s="294"/>
      <c r="AP74" s="294"/>
      <c r="AQ74" s="294"/>
      <c r="AR74" s="294"/>
      <c r="AS74" s="294"/>
      <c r="AT74" s="294"/>
      <c r="AU74" s="294"/>
      <c r="AV74" s="294"/>
      <c r="AW74" s="294"/>
      <c r="AX74" s="294"/>
      <c r="AY74" s="294"/>
      <c r="AZ74" s="294"/>
      <c r="BA74" s="294"/>
      <c r="BB74" s="295"/>
    </row>
    <row r="75" spans="2:140" hidden="1" x14ac:dyDescent="0.25">
      <c r="B75" s="286" t="s">
        <v>135</v>
      </c>
      <c r="AB75" s="453">
        <f>ROUNDDOWN(Küpper!CY69,0)</f>
        <v>64</v>
      </c>
      <c r="AC75" s="393"/>
      <c r="AD75" s="393"/>
      <c r="AE75" s="393"/>
      <c r="AF75" s="393"/>
      <c r="AG75" s="394"/>
      <c r="AH75" s="453">
        <f>Küpper!CY68-(Küpper!AB75*12)</f>
        <v>2</v>
      </c>
      <c r="AI75" s="454"/>
      <c r="AJ75" s="454"/>
      <c r="AK75" s="454"/>
      <c r="AL75" s="454"/>
      <c r="AM75" s="455"/>
      <c r="AN75" s="456">
        <f>DATE(Küpper!BY13,Küpper!BJ13+1+Küpper!CY68-Küpper!BQ59,1)</f>
        <v>46082</v>
      </c>
      <c r="AO75" s="457"/>
      <c r="AP75" s="457"/>
      <c r="AQ75" s="457"/>
      <c r="AR75" s="457"/>
      <c r="AS75" s="457"/>
      <c r="AT75" s="457"/>
      <c r="AU75" s="457"/>
      <c r="AV75" s="457"/>
      <c r="AW75" s="457"/>
      <c r="AX75" s="457"/>
      <c r="AY75" s="457"/>
      <c r="AZ75" s="457"/>
      <c r="BA75" s="458"/>
    </row>
    <row r="76" spans="2:140" hidden="1" x14ac:dyDescent="0.25">
      <c r="AB76" s="452">
        <f>AB75*12+AH75</f>
        <v>770</v>
      </c>
      <c r="AC76" s="446"/>
      <c r="AD76" s="446"/>
      <c r="AE76" s="446"/>
      <c r="AF76" s="446"/>
      <c r="AG76" s="446"/>
      <c r="AH76" s="446"/>
      <c r="AI76" s="446"/>
      <c r="AJ76" s="446"/>
      <c r="AK76" s="446"/>
      <c r="AL76" s="446"/>
      <c r="AM76" s="447"/>
      <c r="AN76" s="130"/>
      <c r="AO76" s="296"/>
      <c r="AP76" s="296"/>
      <c r="AQ76" s="296"/>
      <c r="AR76" s="296"/>
      <c r="AS76" s="296"/>
      <c r="AT76" s="296"/>
      <c r="AU76" s="296"/>
      <c r="AV76" s="296"/>
      <c r="AW76" s="296"/>
      <c r="AX76" s="296"/>
      <c r="AY76" s="296"/>
      <c r="AZ76" s="296"/>
      <c r="BA76" s="296"/>
      <c r="EJ76" s="291" t="s">
        <v>183</v>
      </c>
    </row>
    <row r="77" spans="2:140" hidden="1" x14ac:dyDescent="0.25">
      <c r="AB77" s="129"/>
      <c r="AC77" s="280"/>
      <c r="AD77" s="280"/>
      <c r="AE77" s="280"/>
      <c r="AF77" s="280"/>
      <c r="AG77" s="280"/>
      <c r="AH77" s="129"/>
      <c r="AI77" s="296"/>
      <c r="AJ77" s="296"/>
      <c r="AK77" s="296"/>
      <c r="AL77" s="296"/>
      <c r="AM77" s="296"/>
      <c r="AN77" s="130"/>
      <c r="AO77" s="296"/>
      <c r="AP77" s="296"/>
      <c r="AQ77" s="296"/>
      <c r="AR77" s="296"/>
      <c r="AS77" s="296"/>
      <c r="AT77" s="296"/>
      <c r="AU77" s="296"/>
      <c r="AV77" s="296"/>
      <c r="AW77" s="296"/>
      <c r="AX77" s="296"/>
      <c r="AY77" s="296"/>
      <c r="AZ77" s="296"/>
      <c r="BA77" s="296"/>
    </row>
    <row r="78" spans="2:140" ht="15.75" hidden="1" thickBot="1" x14ac:dyDescent="0.3">
      <c r="AB78" s="323" t="s">
        <v>143</v>
      </c>
      <c r="AC78" s="323"/>
      <c r="AD78" s="323"/>
      <c r="AE78" s="323"/>
      <c r="AF78" s="323"/>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CR78" s="286" t="s">
        <v>144</v>
      </c>
    </row>
    <row r="79" spans="2:140" hidden="1" x14ac:dyDescent="0.25">
      <c r="AB79" s="297" t="s">
        <v>136</v>
      </c>
      <c r="AC79" s="298"/>
      <c r="AD79" s="298"/>
      <c r="AE79" s="298"/>
      <c r="AF79" s="298"/>
      <c r="AG79" s="298"/>
      <c r="AH79" s="298"/>
      <c r="AI79" s="298"/>
      <c r="AJ79" s="298"/>
      <c r="AK79" s="298"/>
      <c r="AL79" s="298"/>
      <c r="AM79" s="299"/>
      <c r="AN79" s="297" t="s">
        <v>137</v>
      </c>
      <c r="AO79" s="298"/>
      <c r="AP79" s="298"/>
      <c r="AQ79" s="298"/>
      <c r="AR79" s="298"/>
      <c r="AS79" s="298"/>
      <c r="AT79" s="298"/>
      <c r="AU79" s="298"/>
      <c r="AV79" s="298"/>
      <c r="AW79" s="298"/>
      <c r="AX79" s="298"/>
      <c r="AY79" s="299"/>
      <c r="AZ79" s="297" t="s">
        <v>139</v>
      </c>
      <c r="BA79" s="298"/>
      <c r="BB79" s="298"/>
      <c r="BC79" s="298"/>
      <c r="BD79" s="298"/>
      <c r="BE79" s="298"/>
      <c r="BF79" s="298"/>
      <c r="BG79" s="298"/>
      <c r="BH79" s="298"/>
      <c r="BI79" s="298"/>
      <c r="BJ79" s="298"/>
      <c r="BK79" s="299"/>
      <c r="BL79" s="297" t="s">
        <v>138</v>
      </c>
      <c r="BM79" s="298"/>
      <c r="BN79" s="298"/>
      <c r="BO79" s="298"/>
      <c r="BP79" s="298"/>
      <c r="BQ79" s="298"/>
      <c r="BR79" s="298"/>
      <c r="BS79" s="298"/>
      <c r="BT79" s="298"/>
      <c r="BU79" s="298"/>
      <c r="BV79" s="298"/>
      <c r="BW79" s="299"/>
      <c r="CR79" s="297" t="s">
        <v>139</v>
      </c>
      <c r="CS79" s="298"/>
      <c r="CT79" s="298"/>
      <c r="CU79" s="298"/>
      <c r="CV79" s="298"/>
      <c r="CW79" s="298"/>
      <c r="CX79" s="298"/>
      <c r="CY79" s="298"/>
      <c r="CZ79" s="298"/>
      <c r="DA79" s="298"/>
      <c r="DB79" s="298"/>
      <c r="DC79" s="299"/>
      <c r="DD79" s="297" t="s">
        <v>138</v>
      </c>
      <c r="DE79" s="298"/>
      <c r="DF79" s="298"/>
      <c r="DG79" s="298"/>
      <c r="DH79" s="298"/>
      <c r="DI79" s="298"/>
      <c r="DJ79" s="298"/>
      <c r="DK79" s="298"/>
      <c r="DL79" s="298"/>
      <c r="DM79" s="298"/>
      <c r="DN79" s="298"/>
      <c r="DO79" s="299"/>
    </row>
    <row r="80" spans="2:140" hidden="1" x14ac:dyDescent="0.25">
      <c r="B80" s="286" t="s">
        <v>141</v>
      </c>
      <c r="AB80" s="473" t="str">
        <f>'RE-P Nebenrechnung'!B87</f>
        <v>66</v>
      </c>
      <c r="AC80" s="335"/>
      <c r="AD80" s="335"/>
      <c r="AE80" s="335"/>
      <c r="AF80" s="335"/>
      <c r="AG80" s="335"/>
      <c r="AH80" s="335">
        <f>'RE-P Nebenrechnung'!B89</f>
        <v>8</v>
      </c>
      <c r="AI80" s="335"/>
      <c r="AJ80" s="335"/>
      <c r="AK80" s="335"/>
      <c r="AL80" s="335"/>
      <c r="AM80" s="472"/>
      <c r="AN80" s="473" t="str">
        <f>'RE-P Nebenrechnung'!E87</f>
        <v>64</v>
      </c>
      <c r="AO80" s="335"/>
      <c r="AP80" s="335"/>
      <c r="AQ80" s="335"/>
      <c r="AR80" s="335"/>
      <c r="AS80" s="335"/>
      <c r="AT80" s="335">
        <f>'RE-P Nebenrechnung'!E89</f>
        <v>8</v>
      </c>
      <c r="AU80" s="335"/>
      <c r="AV80" s="335"/>
      <c r="AW80" s="335"/>
      <c r="AX80" s="335"/>
      <c r="AY80" s="472"/>
      <c r="AZ80" s="473" t="str">
        <f>'RE-P Nebenrechnung'!C87</f>
        <v>64</v>
      </c>
      <c r="BA80" s="335"/>
      <c r="BB80" s="335"/>
      <c r="BC80" s="335"/>
      <c r="BD80" s="335"/>
      <c r="BE80" s="335"/>
      <c r="BF80" s="335">
        <f>'RE-P Nebenrechnung'!C89</f>
        <v>8</v>
      </c>
      <c r="BG80" s="335"/>
      <c r="BH80" s="335"/>
      <c r="BI80" s="335"/>
      <c r="BJ80" s="335"/>
      <c r="BK80" s="472"/>
      <c r="BL80" s="471" t="str">
        <f>'RE-P Nebenrechnung'!B87</f>
        <v>66</v>
      </c>
      <c r="BM80" s="343"/>
      <c r="BN80" s="343"/>
      <c r="BO80" s="343"/>
      <c r="BP80" s="343"/>
      <c r="BQ80" s="343"/>
      <c r="BR80" s="335">
        <f>'RE-P Nebenrechnung'!B89</f>
        <v>8</v>
      </c>
      <c r="BS80" s="335"/>
      <c r="BT80" s="335"/>
      <c r="BU80" s="335"/>
      <c r="BV80" s="335"/>
      <c r="BW80" s="472"/>
      <c r="CE80" s="286" t="s">
        <v>140</v>
      </c>
      <c r="CR80" s="473" t="str">
        <f>'RE-P Nebenrechnung'!D87</f>
        <v>61</v>
      </c>
      <c r="CS80" s="335"/>
      <c r="CT80" s="335"/>
      <c r="CU80" s="335"/>
      <c r="CV80" s="335"/>
      <c r="CW80" s="335"/>
      <c r="CX80" s="335">
        <f>'RE-P Nebenrechnung'!D89</f>
        <v>8</v>
      </c>
      <c r="CY80" s="335"/>
      <c r="CZ80" s="335"/>
      <c r="DA80" s="335"/>
      <c r="DB80" s="335"/>
      <c r="DC80" s="472"/>
      <c r="DD80" s="473" t="str">
        <f>'RE-P Nebenrechnung'!F87</f>
        <v>63</v>
      </c>
      <c r="DE80" s="335"/>
      <c r="DF80" s="335"/>
      <c r="DG80" s="335"/>
      <c r="DH80" s="335"/>
      <c r="DI80" s="335"/>
      <c r="DJ80" s="335">
        <f>'RE-P Nebenrechnung'!F89</f>
        <v>0</v>
      </c>
      <c r="DK80" s="335"/>
      <c r="DL80" s="335"/>
      <c r="DM80" s="335"/>
      <c r="DN80" s="335"/>
      <c r="DO80" s="472"/>
    </row>
    <row r="81" spans="2:131" ht="15.75" hidden="1" thickBot="1" x14ac:dyDescent="0.3">
      <c r="B81" s="286" t="s">
        <v>142</v>
      </c>
      <c r="AB81" s="468">
        <f>AB80*12+AH80</f>
        <v>800</v>
      </c>
      <c r="AC81" s="469"/>
      <c r="AD81" s="469"/>
      <c r="AE81" s="469"/>
      <c r="AF81" s="469"/>
      <c r="AG81" s="469"/>
      <c r="AH81" s="469"/>
      <c r="AI81" s="469"/>
      <c r="AJ81" s="469"/>
      <c r="AK81" s="469"/>
      <c r="AL81" s="469"/>
      <c r="AM81" s="470"/>
      <c r="AN81" s="468">
        <f>AN80*12+AT80</f>
        <v>776</v>
      </c>
      <c r="AO81" s="469"/>
      <c r="AP81" s="469"/>
      <c r="AQ81" s="469"/>
      <c r="AR81" s="469"/>
      <c r="AS81" s="469"/>
      <c r="AT81" s="469"/>
      <c r="AU81" s="469"/>
      <c r="AV81" s="469"/>
      <c r="AW81" s="469"/>
      <c r="AX81" s="469"/>
      <c r="AY81" s="470"/>
      <c r="AZ81" s="468">
        <f>AZ80*12+BF80</f>
        <v>776</v>
      </c>
      <c r="BA81" s="469"/>
      <c r="BB81" s="469"/>
      <c r="BC81" s="469"/>
      <c r="BD81" s="469"/>
      <c r="BE81" s="469"/>
      <c r="BF81" s="469"/>
      <c r="BG81" s="469"/>
      <c r="BH81" s="469"/>
      <c r="BI81" s="469"/>
      <c r="BJ81" s="469"/>
      <c r="BK81" s="470"/>
      <c r="BL81" s="468">
        <f>AB81</f>
        <v>800</v>
      </c>
      <c r="BM81" s="469"/>
      <c r="BN81" s="469"/>
      <c r="BO81" s="469"/>
      <c r="BP81" s="469"/>
      <c r="BQ81" s="469"/>
      <c r="BR81" s="469"/>
      <c r="BS81" s="469"/>
      <c r="BT81" s="469"/>
      <c r="BU81" s="469"/>
      <c r="BV81" s="469"/>
      <c r="BW81" s="470"/>
      <c r="CR81" s="468">
        <f>CR80*12+CX80</f>
        <v>740</v>
      </c>
      <c r="CS81" s="469"/>
      <c r="CT81" s="469"/>
      <c r="CU81" s="469"/>
      <c r="CV81" s="469"/>
      <c r="CW81" s="469"/>
      <c r="CX81" s="469"/>
      <c r="CY81" s="469"/>
      <c r="CZ81" s="469"/>
      <c r="DA81" s="469"/>
      <c r="DB81" s="469"/>
      <c r="DC81" s="470"/>
      <c r="DD81" s="468">
        <f>DD80*12+DJ80</f>
        <v>756</v>
      </c>
      <c r="DE81" s="469"/>
      <c r="DF81" s="469"/>
      <c r="DG81" s="469"/>
      <c r="DH81" s="469"/>
      <c r="DI81" s="469"/>
      <c r="DJ81" s="469"/>
      <c r="DK81" s="469"/>
      <c r="DL81" s="469"/>
      <c r="DM81" s="469"/>
      <c r="DN81" s="469"/>
      <c r="DO81" s="470"/>
    </row>
    <row r="82" spans="2:131" ht="15.75" hidden="1" thickBot="1" x14ac:dyDescent="0.3">
      <c r="B82" s="300" t="s">
        <v>145</v>
      </c>
      <c r="AB82" s="475">
        <f>AB81</f>
        <v>800</v>
      </c>
      <c r="AC82" s="476"/>
      <c r="AD82" s="476"/>
      <c r="AE82" s="476"/>
      <c r="AF82" s="476"/>
      <c r="AG82" s="476"/>
      <c r="AH82" s="476"/>
      <c r="AI82" s="476"/>
      <c r="AJ82" s="476"/>
      <c r="AK82" s="476"/>
      <c r="AL82" s="476"/>
      <c r="AM82" s="477"/>
      <c r="AN82" s="478">
        <f>IF(MAX(AB76,AN81)&gt;AB81,AB81,MAX(AB76,AN81))</f>
        <v>776</v>
      </c>
      <c r="AO82" s="476"/>
      <c r="AP82" s="476"/>
      <c r="AQ82" s="476"/>
      <c r="AR82" s="476"/>
      <c r="AS82" s="476"/>
      <c r="AT82" s="476"/>
      <c r="AU82" s="476"/>
      <c r="AV82" s="476"/>
      <c r="AW82" s="476"/>
      <c r="AX82" s="476"/>
      <c r="AY82" s="477"/>
      <c r="AZ82" s="478">
        <f>IF(Küpper!BJ9="nein","",IF(MAX(AB74,AZ81)&gt;AB81,AB81,MAX(AB74,AZ81)))</f>
        <v>776</v>
      </c>
      <c r="BA82" s="476"/>
      <c r="BB82" s="476"/>
      <c r="BC82" s="476"/>
      <c r="BD82" s="476"/>
      <c r="BE82" s="476"/>
      <c r="BF82" s="476"/>
      <c r="BG82" s="476"/>
      <c r="BH82" s="476"/>
      <c r="BI82" s="476"/>
      <c r="BJ82" s="476"/>
      <c r="BK82" s="477"/>
      <c r="BL82" s="478">
        <f>MAX(AB74,BL81)</f>
        <v>800</v>
      </c>
      <c r="BM82" s="476"/>
      <c r="BN82" s="476"/>
      <c r="BO82" s="476"/>
      <c r="BP82" s="476"/>
      <c r="BQ82" s="476"/>
      <c r="BR82" s="476"/>
      <c r="BS82" s="476"/>
      <c r="BT82" s="476"/>
      <c r="BU82" s="476"/>
      <c r="BV82" s="476"/>
      <c r="BW82" s="476"/>
      <c r="BX82" s="495">
        <f>MIN(AB82,AN82,AZ82,BL82)</f>
        <v>776</v>
      </c>
      <c r="BY82" s="496"/>
      <c r="BZ82" s="496"/>
      <c r="CA82" s="496"/>
      <c r="CB82" s="496"/>
      <c r="CC82" s="496"/>
      <c r="CD82" s="496"/>
      <c r="CE82" s="496"/>
      <c r="CF82" s="496"/>
      <c r="CG82" s="496"/>
      <c r="CH82" s="496"/>
      <c r="CI82" s="497"/>
      <c r="CR82" s="475">
        <f>IF(Küpper!BJ9="nein","",IF(MAX(AB74,CR81)&gt;AB81,AB81,MAX(AB74,CR81)))</f>
        <v>740</v>
      </c>
      <c r="CS82" s="476"/>
      <c r="CT82" s="476"/>
      <c r="CU82" s="476"/>
      <c r="CV82" s="476"/>
      <c r="CW82" s="476"/>
      <c r="CX82" s="476"/>
      <c r="CY82" s="476"/>
      <c r="CZ82" s="476"/>
      <c r="DA82" s="476"/>
      <c r="DB82" s="476"/>
      <c r="DC82" s="477"/>
      <c r="DD82" s="475">
        <f>IF(MAX(AB74,DD81)&gt;AB81,AB81,MAX(AB74,DD81))</f>
        <v>756</v>
      </c>
      <c r="DE82" s="476"/>
      <c r="DF82" s="476"/>
      <c r="DG82" s="476"/>
      <c r="DH82" s="476"/>
      <c r="DI82" s="476"/>
      <c r="DJ82" s="476"/>
      <c r="DK82" s="476"/>
      <c r="DL82" s="476"/>
      <c r="DM82" s="476"/>
      <c r="DN82" s="476"/>
      <c r="DO82" s="476"/>
      <c r="DP82" s="495">
        <f>MIN(CR82,DD82)</f>
        <v>740</v>
      </c>
      <c r="DQ82" s="496"/>
      <c r="DR82" s="496"/>
      <c r="DS82" s="496"/>
      <c r="DT82" s="496"/>
      <c r="DU82" s="496"/>
      <c r="DV82" s="496"/>
      <c r="DW82" s="496"/>
      <c r="DX82" s="496"/>
      <c r="DY82" s="496"/>
      <c r="DZ82" s="496"/>
      <c r="EA82" s="497"/>
    </row>
    <row r="83" spans="2:131" ht="15.75" hidden="1" thickBot="1" x14ac:dyDescent="0.3">
      <c r="AB83" s="375"/>
      <c r="AC83" s="375"/>
      <c r="AD83" s="375"/>
      <c r="AE83" s="375"/>
      <c r="AF83" s="375"/>
      <c r="AG83" s="375"/>
      <c r="AH83" s="375"/>
      <c r="AI83" s="375"/>
      <c r="AJ83" s="375"/>
      <c r="AK83" s="375"/>
      <c r="AL83" s="375"/>
      <c r="AM83" s="375"/>
      <c r="AN83" s="474"/>
      <c r="AO83" s="375"/>
      <c r="AP83" s="375"/>
      <c r="AQ83" s="375"/>
      <c r="AR83" s="375"/>
      <c r="AS83" s="375"/>
      <c r="AT83" s="375"/>
      <c r="AU83" s="375"/>
      <c r="AV83" s="375"/>
      <c r="AW83" s="375"/>
      <c r="AX83" s="375"/>
      <c r="AY83" s="375"/>
      <c r="AZ83" s="474"/>
      <c r="BA83" s="375"/>
      <c r="BB83" s="375"/>
      <c r="BC83" s="375"/>
      <c r="BD83" s="375"/>
      <c r="BE83" s="375"/>
      <c r="BF83" s="375"/>
      <c r="BG83" s="375"/>
      <c r="BH83" s="375"/>
      <c r="BI83" s="375"/>
      <c r="BJ83" s="375"/>
      <c r="BK83" s="375"/>
      <c r="BL83" s="474"/>
      <c r="BM83" s="474"/>
      <c r="BN83" s="474"/>
      <c r="BO83" s="474"/>
      <c r="BP83" s="474"/>
      <c r="BQ83" s="474"/>
      <c r="BR83" s="375"/>
      <c r="BS83" s="375"/>
      <c r="BT83" s="375"/>
      <c r="BU83" s="375"/>
      <c r="BV83" s="375"/>
      <c r="BW83" s="375"/>
      <c r="BX83" s="486">
        <f>ROUNDDOWN(BX82/12,0)</f>
        <v>64</v>
      </c>
      <c r="BY83" s="487"/>
      <c r="BZ83" s="487"/>
      <c r="CA83" s="487"/>
      <c r="CB83" s="487"/>
      <c r="CC83" s="487"/>
      <c r="CD83" s="488">
        <f>BX82-(BX83*12)</f>
        <v>8</v>
      </c>
      <c r="CE83" s="488"/>
      <c r="CF83" s="488"/>
      <c r="CG83" s="488"/>
      <c r="CH83" s="488"/>
      <c r="CI83" s="489"/>
      <c r="CR83" s="375"/>
      <c r="CS83" s="375"/>
      <c r="CT83" s="375"/>
      <c r="CU83" s="375"/>
      <c r="CV83" s="375"/>
      <c r="CW83" s="375"/>
      <c r="CX83" s="375"/>
      <c r="CY83" s="375"/>
      <c r="CZ83" s="375"/>
      <c r="DA83" s="375"/>
      <c r="DB83" s="375"/>
      <c r="DC83" s="375"/>
      <c r="DD83" s="375"/>
      <c r="DE83" s="375"/>
      <c r="DF83" s="375"/>
      <c r="DG83" s="375"/>
      <c r="DH83" s="375"/>
      <c r="DI83" s="375"/>
      <c r="DJ83" s="375"/>
      <c r="DK83" s="375"/>
      <c r="DL83" s="375"/>
      <c r="DM83" s="375"/>
      <c r="DN83" s="375"/>
      <c r="DO83" s="375"/>
      <c r="DP83" s="486">
        <f>ROUNDDOWN(DP82/12,0)</f>
        <v>61</v>
      </c>
      <c r="DQ83" s="487"/>
      <c r="DR83" s="487"/>
      <c r="DS83" s="487"/>
      <c r="DT83" s="487"/>
      <c r="DU83" s="487"/>
      <c r="DV83" s="488">
        <f>DP82-(DP83*12)</f>
        <v>8</v>
      </c>
      <c r="DW83" s="488"/>
      <c r="DX83" s="488"/>
      <c r="DY83" s="488"/>
      <c r="DZ83" s="488"/>
      <c r="EA83" s="489"/>
    </row>
    <row r="84" spans="2:131" hidden="1" x14ac:dyDescent="0.25"/>
    <row r="85" spans="2:131" hidden="1" x14ac:dyDescent="0.25"/>
    <row r="86" spans="2:131" hidden="1" x14ac:dyDescent="0.25">
      <c r="B86" s="125" t="s">
        <v>170</v>
      </c>
      <c r="AT86" s="450">
        <f>DP3</f>
        <v>43344</v>
      </c>
      <c r="AU86" s="479"/>
      <c r="AV86" s="480"/>
      <c r="AW86" s="480"/>
      <c r="AX86" s="480"/>
      <c r="AY86" s="480"/>
      <c r="AZ86" s="480"/>
      <c r="BA86" s="480"/>
      <c r="BB86" s="480"/>
      <c r="BC86" s="480"/>
      <c r="BD86" s="480"/>
      <c r="BE86" s="480"/>
      <c r="BF86" s="480"/>
      <c r="BG86" s="480"/>
      <c r="BH86" s="480"/>
      <c r="BI86" s="480"/>
      <c r="BJ86" s="480"/>
      <c r="BK86" s="481"/>
      <c r="BR86" s="307"/>
      <c r="BS86" s="307"/>
      <c r="BT86" s="307"/>
      <c r="BU86" s="307"/>
      <c r="BV86" s="307"/>
      <c r="BW86" s="307"/>
      <c r="BX86" s="307"/>
      <c r="BY86" s="307"/>
      <c r="BZ86" s="307"/>
      <c r="CA86" s="307"/>
      <c r="CB86" s="307"/>
      <c r="CC86" s="307"/>
      <c r="CD86" s="307"/>
      <c r="CE86" s="307"/>
      <c r="CF86" s="307"/>
      <c r="CG86" s="307"/>
      <c r="CH86" s="307"/>
      <c r="CI86" s="307"/>
      <c r="CJ86" s="307"/>
      <c r="CK86" s="307"/>
      <c r="CL86" s="307"/>
    </row>
    <row r="87" spans="2:131" ht="15.75" hidden="1" thickBot="1" x14ac:dyDescent="0.3">
      <c r="B87" s="125" t="s">
        <v>148</v>
      </c>
      <c r="AT87" s="482">
        <f>AT86+1</f>
        <v>43345</v>
      </c>
      <c r="AU87" s="483"/>
      <c r="AV87" s="483"/>
      <c r="AW87" s="483"/>
      <c r="AX87" s="483"/>
      <c r="AY87" s="483"/>
      <c r="AZ87" s="483"/>
      <c r="BA87" s="483"/>
      <c r="BB87" s="483"/>
      <c r="BC87" s="483"/>
      <c r="BD87" s="483"/>
      <c r="BE87" s="483"/>
      <c r="BF87" s="483"/>
      <c r="BG87" s="483"/>
      <c r="BH87" s="483"/>
      <c r="BI87" s="483"/>
      <c r="BJ87" s="483"/>
      <c r="BK87" s="483"/>
      <c r="BR87" s="307" t="s">
        <v>169</v>
      </c>
      <c r="BS87" s="307"/>
      <c r="BT87" s="307"/>
      <c r="BU87" s="307"/>
      <c r="BV87" s="307"/>
      <c r="BW87" s="307"/>
      <c r="BX87" s="307"/>
      <c r="BY87" s="307"/>
      <c r="BZ87" s="307"/>
      <c r="CA87" s="307"/>
      <c r="CB87" s="307"/>
      <c r="CC87" s="307"/>
      <c r="CD87" s="307"/>
      <c r="CE87" s="307"/>
      <c r="CF87" s="307"/>
      <c r="CG87" s="307"/>
      <c r="CH87" s="307"/>
      <c r="CI87" s="307"/>
      <c r="CJ87" s="307"/>
      <c r="CK87" s="307"/>
      <c r="CL87" s="307"/>
    </row>
    <row r="88" spans="2:131" ht="15.75" hidden="1" thickBot="1" x14ac:dyDescent="0.3">
      <c r="B88" s="125" t="s">
        <v>161</v>
      </c>
      <c r="AT88" s="328">
        <v>10</v>
      </c>
      <c r="AU88" s="329"/>
      <c r="AV88" s="329"/>
      <c r="AW88" s="329"/>
      <c r="AX88" s="329"/>
      <c r="AY88" s="329"/>
      <c r="AZ88" s="329"/>
      <c r="BA88" s="329"/>
      <c r="BB88" s="329"/>
      <c r="BC88" s="329"/>
      <c r="BD88" s="329"/>
      <c r="BE88" s="329"/>
      <c r="BF88" s="329"/>
      <c r="BG88" s="329"/>
      <c r="BH88" s="329"/>
      <c r="BI88" s="329"/>
      <c r="BJ88" s="329"/>
      <c r="BK88" s="330"/>
      <c r="BR88" s="307"/>
      <c r="BS88" s="307"/>
      <c r="BT88" s="307"/>
      <c r="BU88" s="307"/>
      <c r="BV88" s="307"/>
      <c r="BW88" s="307"/>
      <c r="BX88" s="307"/>
      <c r="BY88" s="307"/>
      <c r="BZ88" s="307"/>
      <c r="CA88" s="307"/>
      <c r="CB88" s="307"/>
      <c r="CC88" s="307"/>
      <c r="CD88" s="307"/>
      <c r="CE88" s="307"/>
      <c r="CF88" s="307"/>
      <c r="CG88" s="307"/>
      <c r="CH88" s="307"/>
      <c r="CI88" s="307"/>
      <c r="CJ88" s="307"/>
      <c r="CK88" s="307"/>
      <c r="CL88" s="307"/>
    </row>
    <row r="89" spans="2:131" ht="15.75" hidden="1" thickBot="1" x14ac:dyDescent="0.3">
      <c r="B89" s="125" t="s">
        <v>171</v>
      </c>
      <c r="AT89" s="331">
        <f>VLOOKUP($BC$60,B105:K308,7,FALSE)</f>
        <v>15</v>
      </c>
      <c r="AU89" s="332"/>
      <c r="AV89" s="332"/>
      <c r="AW89" s="332"/>
      <c r="AX89" s="332"/>
      <c r="AY89" s="332"/>
      <c r="AZ89" s="332"/>
      <c r="BA89" s="332"/>
      <c r="BB89" s="332"/>
      <c r="BC89" s="332"/>
      <c r="BD89" s="332"/>
      <c r="BE89" s="332"/>
      <c r="BF89" s="332"/>
      <c r="BG89" s="332"/>
      <c r="BH89" s="332"/>
      <c r="BI89" s="332"/>
      <c r="BJ89" s="332"/>
      <c r="BK89" s="333"/>
      <c r="BR89" s="307"/>
      <c r="BS89" s="307"/>
      <c r="BT89" s="307"/>
      <c r="BU89" s="307"/>
      <c r="BV89" s="307"/>
      <c r="BW89" s="307"/>
      <c r="BX89" s="307"/>
      <c r="BY89" s="307"/>
      <c r="BZ89" s="307"/>
      <c r="CA89" s="307"/>
      <c r="CB89" s="307"/>
      <c r="CC89" s="307"/>
      <c r="CD89" s="307"/>
      <c r="CE89" s="307"/>
      <c r="CF89" s="307"/>
      <c r="CG89" s="307"/>
      <c r="CH89" s="307"/>
      <c r="CI89" s="307"/>
      <c r="CJ89" s="307"/>
      <c r="CK89" s="307"/>
      <c r="CL89" s="307"/>
    </row>
    <row r="90" spans="2:131" hidden="1" x14ac:dyDescent="0.25">
      <c r="B90" s="286" t="s">
        <v>160</v>
      </c>
      <c r="AT90" s="484">
        <f>EDATE(AT87,DP4)</f>
        <v>44106</v>
      </c>
      <c r="AU90" s="485"/>
      <c r="AV90" s="485"/>
      <c r="AW90" s="485"/>
      <c r="AX90" s="485"/>
      <c r="AY90" s="485"/>
      <c r="AZ90" s="485"/>
      <c r="BA90" s="485"/>
      <c r="BB90" s="485"/>
      <c r="BC90" s="485"/>
      <c r="BD90" s="485"/>
      <c r="BE90" s="485"/>
      <c r="BF90" s="485"/>
      <c r="BG90" s="485"/>
      <c r="BH90" s="485"/>
      <c r="BI90" s="485"/>
      <c r="BJ90" s="485"/>
      <c r="BK90" s="485"/>
      <c r="BR90" s="307"/>
      <c r="BS90" s="307"/>
      <c r="BT90" s="307"/>
      <c r="BU90" s="307"/>
      <c r="BV90" s="307"/>
      <c r="BW90" s="307"/>
      <c r="BX90" s="307"/>
      <c r="BY90" s="307"/>
      <c r="BZ90" s="307"/>
      <c r="CA90" s="307"/>
      <c r="CB90" s="307"/>
      <c r="CC90" s="307"/>
      <c r="CD90" s="307"/>
      <c r="CE90" s="307"/>
      <c r="CF90" s="307"/>
      <c r="CG90" s="307"/>
      <c r="CH90" s="307"/>
      <c r="CI90" s="307"/>
      <c r="CJ90" s="307"/>
      <c r="CK90" s="307"/>
      <c r="CL90" s="307"/>
    </row>
    <row r="91" spans="2:131" hidden="1" x14ac:dyDescent="0.25"/>
    <row r="92" spans="2:131" hidden="1" x14ac:dyDescent="0.25">
      <c r="B92" s="134" t="s">
        <v>164</v>
      </c>
    </row>
    <row r="93" spans="2:131" hidden="1" x14ac:dyDescent="0.25">
      <c r="B93" s="128" t="s">
        <v>167</v>
      </c>
    </row>
    <row r="94" spans="2:131" hidden="1" x14ac:dyDescent="0.25">
      <c r="B94" s="128" t="s">
        <v>168</v>
      </c>
    </row>
    <row r="95" spans="2:131" hidden="1" x14ac:dyDescent="0.25">
      <c r="B95" s="128" t="s">
        <v>165</v>
      </c>
      <c r="I95" s="286" t="s">
        <v>166</v>
      </c>
    </row>
    <row r="96" spans="2:131" hidden="1" x14ac:dyDescent="0.25">
      <c r="B96" s="323" t="s">
        <v>122</v>
      </c>
      <c r="C96" s="323"/>
      <c r="D96" s="323"/>
      <c r="E96" s="323"/>
      <c r="F96" s="323"/>
      <c r="G96" s="323"/>
    </row>
    <row r="97" spans="2:13" hidden="1" x14ac:dyDescent="0.25">
      <c r="B97" s="256"/>
      <c r="C97" s="256"/>
      <c r="D97" s="256"/>
      <c r="E97" s="256"/>
      <c r="F97" s="256"/>
      <c r="G97" s="256"/>
    </row>
    <row r="98" spans="2:13" hidden="1" x14ac:dyDescent="0.25">
      <c r="B98" s="256"/>
      <c r="C98" s="256"/>
      <c r="D98" s="256"/>
      <c r="E98" s="256"/>
      <c r="F98" s="256"/>
      <c r="G98" s="256"/>
    </row>
    <row r="99" spans="2:13" hidden="1" x14ac:dyDescent="0.25">
      <c r="H99" s="323">
        <v>12</v>
      </c>
      <c r="I99" s="323"/>
      <c r="J99" s="323"/>
      <c r="K99" s="323"/>
      <c r="L99" s="256"/>
      <c r="M99" s="256"/>
    </row>
    <row r="100" spans="2:13" hidden="1" x14ac:dyDescent="0.25">
      <c r="B100" s="323">
        <v>600</v>
      </c>
      <c r="C100" s="323"/>
      <c r="D100" s="323"/>
      <c r="E100" s="323"/>
      <c r="F100" s="323"/>
      <c r="G100" s="323"/>
      <c r="H100" s="323">
        <v>15</v>
      </c>
      <c r="I100" s="323"/>
      <c r="J100" s="323"/>
      <c r="K100" s="323"/>
      <c r="L100" s="256"/>
      <c r="M100" s="256"/>
    </row>
    <row r="101" spans="2:13" hidden="1" x14ac:dyDescent="0.25">
      <c r="B101" s="323">
        <v>660</v>
      </c>
      <c r="C101" s="323"/>
      <c r="D101" s="323"/>
      <c r="E101" s="323"/>
      <c r="F101" s="323"/>
      <c r="G101" s="323"/>
      <c r="H101" s="323">
        <v>18</v>
      </c>
      <c r="I101" s="323"/>
      <c r="J101" s="323"/>
      <c r="K101" s="323"/>
      <c r="L101" s="256"/>
      <c r="M101" s="256"/>
    </row>
    <row r="102" spans="2:13" hidden="1" x14ac:dyDescent="0.25">
      <c r="B102" s="323">
        <v>696</v>
      </c>
      <c r="C102" s="323"/>
      <c r="D102" s="323"/>
      <c r="E102" s="323"/>
      <c r="F102" s="323"/>
      <c r="G102" s="323"/>
      <c r="H102" s="327">
        <v>24</v>
      </c>
      <c r="I102" s="327"/>
      <c r="J102" s="327"/>
      <c r="K102" s="327"/>
      <c r="L102" s="256"/>
      <c r="M102" s="256"/>
    </row>
    <row r="103" spans="2:13" hidden="1" x14ac:dyDescent="0.25">
      <c r="H103" s="324">
        <f>VLOOKUP($BC$60,B105:K308,7,FALSE)</f>
        <v>15</v>
      </c>
      <c r="I103" s="325"/>
      <c r="J103" s="325"/>
      <c r="K103" s="326"/>
    </row>
    <row r="104" spans="2:13" hidden="1" x14ac:dyDescent="0.25"/>
    <row r="105" spans="2:13" hidden="1" x14ac:dyDescent="0.25">
      <c r="B105" s="323">
        <v>600</v>
      </c>
      <c r="C105" s="323"/>
      <c r="D105" s="323"/>
      <c r="E105" s="323"/>
      <c r="F105" s="323"/>
      <c r="G105" s="323"/>
      <c r="H105" s="323">
        <v>15</v>
      </c>
      <c r="I105" s="323"/>
      <c r="J105" s="323"/>
      <c r="K105" s="323"/>
    </row>
    <row r="106" spans="2:13" hidden="1" x14ac:dyDescent="0.25">
      <c r="B106" s="323">
        <v>601</v>
      </c>
      <c r="C106" s="323"/>
      <c r="D106" s="323"/>
      <c r="E106" s="323"/>
      <c r="F106" s="323"/>
      <c r="G106" s="323"/>
      <c r="H106" s="323">
        <v>15</v>
      </c>
      <c r="I106" s="323"/>
      <c r="J106" s="323"/>
      <c r="K106" s="323"/>
    </row>
    <row r="107" spans="2:13" hidden="1" x14ac:dyDescent="0.25">
      <c r="B107" s="323">
        <v>602</v>
      </c>
      <c r="C107" s="323"/>
      <c r="D107" s="323"/>
      <c r="E107" s="323"/>
      <c r="F107" s="323"/>
      <c r="G107" s="323"/>
      <c r="H107" s="323">
        <v>15</v>
      </c>
      <c r="I107" s="323"/>
      <c r="J107" s="323"/>
      <c r="K107" s="323"/>
    </row>
    <row r="108" spans="2:13" hidden="1" x14ac:dyDescent="0.25">
      <c r="B108" s="323">
        <v>603</v>
      </c>
      <c r="C108" s="323"/>
      <c r="D108" s="323"/>
      <c r="E108" s="323"/>
      <c r="F108" s="323"/>
      <c r="G108" s="323"/>
      <c r="H108" s="323">
        <v>15</v>
      </c>
      <c r="I108" s="323"/>
      <c r="J108" s="323"/>
      <c r="K108" s="323"/>
    </row>
    <row r="109" spans="2:13" hidden="1" x14ac:dyDescent="0.25">
      <c r="B109" s="323">
        <v>604</v>
      </c>
      <c r="C109" s="323"/>
      <c r="D109" s="323"/>
      <c r="E109" s="323"/>
      <c r="F109" s="323"/>
      <c r="G109" s="323"/>
      <c r="H109" s="323">
        <v>15</v>
      </c>
      <c r="I109" s="323"/>
      <c r="J109" s="323"/>
      <c r="K109" s="323"/>
    </row>
    <row r="110" spans="2:13" hidden="1" x14ac:dyDescent="0.25">
      <c r="B110" s="323">
        <v>605</v>
      </c>
      <c r="C110" s="323"/>
      <c r="D110" s="323"/>
      <c r="E110" s="323"/>
      <c r="F110" s="323"/>
      <c r="G110" s="323"/>
      <c r="H110" s="323">
        <v>15</v>
      </c>
      <c r="I110" s="323"/>
      <c r="J110" s="323"/>
      <c r="K110" s="323"/>
    </row>
    <row r="111" spans="2:13" hidden="1" x14ac:dyDescent="0.25">
      <c r="B111" s="323">
        <v>606</v>
      </c>
      <c r="C111" s="323"/>
      <c r="D111" s="323"/>
      <c r="E111" s="323"/>
      <c r="F111" s="323"/>
      <c r="G111" s="323"/>
      <c r="H111" s="323">
        <v>15</v>
      </c>
      <c r="I111" s="323"/>
      <c r="J111" s="323"/>
      <c r="K111" s="323"/>
    </row>
    <row r="112" spans="2:13" hidden="1" x14ac:dyDescent="0.25">
      <c r="B112" s="323">
        <v>607</v>
      </c>
      <c r="C112" s="323"/>
      <c r="D112" s="323"/>
      <c r="E112" s="323"/>
      <c r="F112" s="323"/>
      <c r="G112" s="323"/>
      <c r="H112" s="323">
        <v>15</v>
      </c>
      <c r="I112" s="323"/>
      <c r="J112" s="323"/>
      <c r="K112" s="323"/>
    </row>
    <row r="113" spans="2:11" hidden="1" x14ac:dyDescent="0.25">
      <c r="B113" s="323">
        <v>608</v>
      </c>
      <c r="C113" s="323"/>
      <c r="D113" s="323"/>
      <c r="E113" s="323"/>
      <c r="F113" s="323"/>
      <c r="G113" s="323"/>
      <c r="H113" s="323">
        <v>15</v>
      </c>
      <c r="I113" s="323"/>
      <c r="J113" s="323"/>
      <c r="K113" s="323"/>
    </row>
    <row r="114" spans="2:11" hidden="1" x14ac:dyDescent="0.25">
      <c r="B114" s="323">
        <v>609</v>
      </c>
      <c r="C114" s="323"/>
      <c r="D114" s="323"/>
      <c r="E114" s="323"/>
      <c r="F114" s="323"/>
      <c r="G114" s="323"/>
      <c r="H114" s="323">
        <v>15</v>
      </c>
      <c r="I114" s="323"/>
      <c r="J114" s="323"/>
      <c r="K114" s="323"/>
    </row>
    <row r="115" spans="2:11" hidden="1" x14ac:dyDescent="0.25">
      <c r="B115" s="323">
        <v>610</v>
      </c>
      <c r="C115" s="323"/>
      <c r="D115" s="323"/>
      <c r="E115" s="323"/>
      <c r="F115" s="323"/>
      <c r="G115" s="323"/>
      <c r="H115" s="323">
        <v>15</v>
      </c>
      <c r="I115" s="323"/>
      <c r="J115" s="323"/>
      <c r="K115" s="323"/>
    </row>
    <row r="116" spans="2:11" hidden="1" x14ac:dyDescent="0.25">
      <c r="B116" s="323">
        <v>611</v>
      </c>
      <c r="C116" s="323"/>
      <c r="D116" s="323"/>
      <c r="E116" s="323"/>
      <c r="F116" s="323"/>
      <c r="G116" s="323"/>
      <c r="H116" s="323">
        <v>15</v>
      </c>
      <c r="I116" s="323"/>
      <c r="J116" s="323"/>
      <c r="K116" s="323"/>
    </row>
    <row r="117" spans="2:11" hidden="1" x14ac:dyDescent="0.25">
      <c r="B117" s="323">
        <v>612</v>
      </c>
      <c r="C117" s="323"/>
      <c r="D117" s="323"/>
      <c r="E117" s="323"/>
      <c r="F117" s="323"/>
      <c r="G117" s="323"/>
      <c r="H117" s="323">
        <v>15</v>
      </c>
      <c r="I117" s="323"/>
      <c r="J117" s="323"/>
      <c r="K117" s="323"/>
    </row>
    <row r="118" spans="2:11" hidden="1" x14ac:dyDescent="0.25">
      <c r="B118" s="323">
        <v>613</v>
      </c>
      <c r="C118" s="323"/>
      <c r="D118" s="323"/>
      <c r="E118" s="323"/>
      <c r="F118" s="323"/>
      <c r="G118" s="323"/>
      <c r="H118" s="323">
        <v>15</v>
      </c>
      <c r="I118" s="323"/>
      <c r="J118" s="323"/>
      <c r="K118" s="323"/>
    </row>
    <row r="119" spans="2:11" hidden="1" x14ac:dyDescent="0.25">
      <c r="B119" s="323">
        <v>614</v>
      </c>
      <c r="C119" s="323"/>
      <c r="D119" s="323"/>
      <c r="E119" s="323"/>
      <c r="F119" s="323"/>
      <c r="G119" s="323"/>
      <c r="H119" s="323">
        <v>15</v>
      </c>
      <c r="I119" s="323"/>
      <c r="J119" s="323"/>
      <c r="K119" s="323"/>
    </row>
    <row r="120" spans="2:11" hidden="1" x14ac:dyDescent="0.25">
      <c r="B120" s="323">
        <v>615</v>
      </c>
      <c r="C120" s="323"/>
      <c r="D120" s="323"/>
      <c r="E120" s="323"/>
      <c r="F120" s="323"/>
      <c r="G120" s="323"/>
      <c r="H120" s="323">
        <v>15</v>
      </c>
      <c r="I120" s="323"/>
      <c r="J120" s="323"/>
      <c r="K120" s="323"/>
    </row>
    <row r="121" spans="2:11" hidden="1" x14ac:dyDescent="0.25">
      <c r="B121" s="323">
        <v>616</v>
      </c>
      <c r="C121" s="323"/>
      <c r="D121" s="323"/>
      <c r="E121" s="323"/>
      <c r="F121" s="323"/>
      <c r="G121" s="323"/>
      <c r="H121" s="323">
        <v>15</v>
      </c>
      <c r="I121" s="323"/>
      <c r="J121" s="323"/>
      <c r="K121" s="323"/>
    </row>
    <row r="122" spans="2:11" hidden="1" x14ac:dyDescent="0.25">
      <c r="B122" s="323">
        <v>617</v>
      </c>
      <c r="C122" s="323"/>
      <c r="D122" s="323"/>
      <c r="E122" s="323"/>
      <c r="F122" s="323"/>
      <c r="G122" s="323"/>
      <c r="H122" s="323">
        <v>15</v>
      </c>
      <c r="I122" s="323"/>
      <c r="J122" s="323"/>
      <c r="K122" s="323"/>
    </row>
    <row r="123" spans="2:11" hidden="1" x14ac:dyDescent="0.25">
      <c r="B123" s="323">
        <v>618</v>
      </c>
      <c r="C123" s="323"/>
      <c r="D123" s="323"/>
      <c r="E123" s="323"/>
      <c r="F123" s="323"/>
      <c r="G123" s="323"/>
      <c r="H123" s="323">
        <v>15</v>
      </c>
      <c r="I123" s="323"/>
      <c r="J123" s="323"/>
      <c r="K123" s="323"/>
    </row>
    <row r="124" spans="2:11" hidden="1" x14ac:dyDescent="0.25">
      <c r="B124" s="323">
        <v>619</v>
      </c>
      <c r="C124" s="323"/>
      <c r="D124" s="323"/>
      <c r="E124" s="323"/>
      <c r="F124" s="323"/>
      <c r="G124" s="323"/>
      <c r="H124" s="323">
        <v>15</v>
      </c>
      <c r="I124" s="323"/>
      <c r="J124" s="323"/>
      <c r="K124" s="323"/>
    </row>
    <row r="125" spans="2:11" hidden="1" x14ac:dyDescent="0.25">
      <c r="B125" s="323">
        <v>620</v>
      </c>
      <c r="C125" s="323"/>
      <c r="D125" s="323"/>
      <c r="E125" s="323"/>
      <c r="F125" s="323"/>
      <c r="G125" s="323"/>
      <c r="H125" s="323">
        <v>15</v>
      </c>
      <c r="I125" s="323"/>
      <c r="J125" s="323"/>
      <c r="K125" s="323"/>
    </row>
    <row r="126" spans="2:11" hidden="1" x14ac:dyDescent="0.25">
      <c r="B126" s="323">
        <v>621</v>
      </c>
      <c r="C126" s="323"/>
      <c r="D126" s="323"/>
      <c r="E126" s="323"/>
      <c r="F126" s="323"/>
      <c r="G126" s="323"/>
      <c r="H126" s="323">
        <v>15</v>
      </c>
      <c r="I126" s="323"/>
      <c r="J126" s="323"/>
      <c r="K126" s="323"/>
    </row>
    <row r="127" spans="2:11" hidden="1" x14ac:dyDescent="0.25">
      <c r="B127" s="323">
        <v>622</v>
      </c>
      <c r="C127" s="323"/>
      <c r="D127" s="323"/>
      <c r="E127" s="323"/>
      <c r="F127" s="323"/>
      <c r="G127" s="323"/>
      <c r="H127" s="323">
        <v>15</v>
      </c>
      <c r="I127" s="323"/>
      <c r="J127" s="323"/>
      <c r="K127" s="323"/>
    </row>
    <row r="128" spans="2:11" hidden="1" x14ac:dyDescent="0.25">
      <c r="B128" s="323">
        <v>623</v>
      </c>
      <c r="C128" s="323"/>
      <c r="D128" s="323"/>
      <c r="E128" s="323"/>
      <c r="F128" s="323"/>
      <c r="G128" s="323"/>
      <c r="H128" s="323">
        <v>15</v>
      </c>
      <c r="I128" s="323"/>
      <c r="J128" s="323"/>
      <c r="K128" s="323"/>
    </row>
    <row r="129" spans="2:11" hidden="1" x14ac:dyDescent="0.25">
      <c r="B129" s="323">
        <v>624</v>
      </c>
      <c r="C129" s="323"/>
      <c r="D129" s="323"/>
      <c r="E129" s="323"/>
      <c r="F129" s="323"/>
      <c r="G129" s="323"/>
      <c r="H129" s="323">
        <v>15</v>
      </c>
      <c r="I129" s="323"/>
      <c r="J129" s="323"/>
      <c r="K129" s="323"/>
    </row>
    <row r="130" spans="2:11" hidden="1" x14ac:dyDescent="0.25">
      <c r="B130" s="323">
        <v>625</v>
      </c>
      <c r="C130" s="323"/>
      <c r="D130" s="323"/>
      <c r="E130" s="323"/>
      <c r="F130" s="323"/>
      <c r="G130" s="323"/>
      <c r="H130" s="323">
        <v>15</v>
      </c>
      <c r="I130" s="323"/>
      <c r="J130" s="323"/>
      <c r="K130" s="323"/>
    </row>
    <row r="131" spans="2:11" hidden="1" x14ac:dyDescent="0.25">
      <c r="B131" s="323">
        <v>626</v>
      </c>
      <c r="C131" s="323"/>
      <c r="D131" s="323"/>
      <c r="E131" s="323"/>
      <c r="F131" s="323"/>
      <c r="G131" s="323"/>
      <c r="H131" s="323">
        <v>15</v>
      </c>
      <c r="I131" s="323"/>
      <c r="J131" s="323"/>
      <c r="K131" s="323"/>
    </row>
    <row r="132" spans="2:11" hidden="1" x14ac:dyDescent="0.25">
      <c r="B132" s="323">
        <v>627</v>
      </c>
      <c r="C132" s="323"/>
      <c r="D132" s="323"/>
      <c r="E132" s="323"/>
      <c r="F132" s="323"/>
      <c r="G132" s="323"/>
      <c r="H132" s="323">
        <v>15</v>
      </c>
      <c r="I132" s="323"/>
      <c r="J132" s="323"/>
      <c r="K132" s="323"/>
    </row>
    <row r="133" spans="2:11" hidden="1" x14ac:dyDescent="0.25">
      <c r="B133" s="323">
        <v>628</v>
      </c>
      <c r="C133" s="323"/>
      <c r="D133" s="323"/>
      <c r="E133" s="323"/>
      <c r="F133" s="323"/>
      <c r="G133" s="323"/>
      <c r="H133" s="323">
        <v>15</v>
      </c>
      <c r="I133" s="323"/>
      <c r="J133" s="323"/>
      <c r="K133" s="323"/>
    </row>
    <row r="134" spans="2:11" hidden="1" x14ac:dyDescent="0.25">
      <c r="B134" s="323">
        <v>629</v>
      </c>
      <c r="C134" s="323"/>
      <c r="D134" s="323"/>
      <c r="E134" s="323"/>
      <c r="F134" s="323"/>
      <c r="G134" s="323"/>
      <c r="H134" s="323">
        <v>15</v>
      </c>
      <c r="I134" s="323"/>
      <c r="J134" s="323"/>
      <c r="K134" s="323"/>
    </row>
    <row r="135" spans="2:11" hidden="1" x14ac:dyDescent="0.25">
      <c r="B135" s="323">
        <v>630</v>
      </c>
      <c r="C135" s="323"/>
      <c r="D135" s="323"/>
      <c r="E135" s="323"/>
      <c r="F135" s="323"/>
      <c r="G135" s="323"/>
      <c r="H135" s="323">
        <v>15</v>
      </c>
      <c r="I135" s="323"/>
      <c r="J135" s="323"/>
      <c r="K135" s="323"/>
    </row>
    <row r="136" spans="2:11" hidden="1" x14ac:dyDescent="0.25">
      <c r="B136" s="323">
        <v>631</v>
      </c>
      <c r="C136" s="323"/>
      <c r="D136" s="323"/>
      <c r="E136" s="323"/>
      <c r="F136" s="323"/>
      <c r="G136" s="323"/>
      <c r="H136" s="323">
        <v>15</v>
      </c>
      <c r="I136" s="323"/>
      <c r="J136" s="323"/>
      <c r="K136" s="323"/>
    </row>
    <row r="137" spans="2:11" hidden="1" x14ac:dyDescent="0.25">
      <c r="B137" s="323">
        <v>632</v>
      </c>
      <c r="C137" s="323"/>
      <c r="D137" s="323"/>
      <c r="E137" s="323"/>
      <c r="F137" s="323"/>
      <c r="G137" s="323"/>
      <c r="H137" s="323">
        <v>15</v>
      </c>
      <c r="I137" s="323"/>
      <c r="J137" s="323"/>
      <c r="K137" s="323"/>
    </row>
    <row r="138" spans="2:11" hidden="1" x14ac:dyDescent="0.25">
      <c r="B138" s="323">
        <v>633</v>
      </c>
      <c r="C138" s="323"/>
      <c r="D138" s="323"/>
      <c r="E138" s="323"/>
      <c r="F138" s="323"/>
      <c r="G138" s="323"/>
      <c r="H138" s="323">
        <v>15</v>
      </c>
      <c r="I138" s="323"/>
      <c r="J138" s="323"/>
      <c r="K138" s="323"/>
    </row>
    <row r="139" spans="2:11" hidden="1" x14ac:dyDescent="0.25">
      <c r="B139" s="323">
        <v>634</v>
      </c>
      <c r="C139" s="323"/>
      <c r="D139" s="323"/>
      <c r="E139" s="323"/>
      <c r="F139" s="323"/>
      <c r="G139" s="323"/>
      <c r="H139" s="323">
        <v>15</v>
      </c>
      <c r="I139" s="323"/>
      <c r="J139" s="323"/>
      <c r="K139" s="323"/>
    </row>
    <row r="140" spans="2:11" hidden="1" x14ac:dyDescent="0.25">
      <c r="B140" s="323">
        <v>635</v>
      </c>
      <c r="C140" s="323"/>
      <c r="D140" s="323"/>
      <c r="E140" s="323"/>
      <c r="F140" s="323"/>
      <c r="G140" s="323"/>
      <c r="H140" s="323">
        <v>15</v>
      </c>
      <c r="I140" s="323"/>
      <c r="J140" s="323"/>
      <c r="K140" s="323"/>
    </row>
    <row r="141" spans="2:11" hidden="1" x14ac:dyDescent="0.25">
      <c r="B141" s="323">
        <v>636</v>
      </c>
      <c r="C141" s="323"/>
      <c r="D141" s="323"/>
      <c r="E141" s="323"/>
      <c r="F141" s="323"/>
      <c r="G141" s="323"/>
      <c r="H141" s="323">
        <v>15</v>
      </c>
      <c r="I141" s="323"/>
      <c r="J141" s="323"/>
      <c r="K141" s="323"/>
    </row>
    <row r="142" spans="2:11" hidden="1" x14ac:dyDescent="0.25">
      <c r="B142" s="323">
        <v>637</v>
      </c>
      <c r="C142" s="323"/>
      <c r="D142" s="323"/>
      <c r="E142" s="323"/>
      <c r="F142" s="323"/>
      <c r="G142" s="323"/>
      <c r="H142" s="323">
        <v>15</v>
      </c>
      <c r="I142" s="323"/>
      <c r="J142" s="323"/>
      <c r="K142" s="323"/>
    </row>
    <row r="143" spans="2:11" hidden="1" x14ac:dyDescent="0.25">
      <c r="B143" s="323">
        <v>638</v>
      </c>
      <c r="C143" s="323"/>
      <c r="D143" s="323"/>
      <c r="E143" s="323"/>
      <c r="F143" s="323"/>
      <c r="G143" s="323"/>
      <c r="H143" s="323">
        <v>15</v>
      </c>
      <c r="I143" s="323"/>
      <c r="J143" s="323"/>
      <c r="K143" s="323"/>
    </row>
    <row r="144" spans="2:11" hidden="1" x14ac:dyDescent="0.25">
      <c r="B144" s="323">
        <v>639</v>
      </c>
      <c r="C144" s="323"/>
      <c r="D144" s="323"/>
      <c r="E144" s="323"/>
      <c r="F144" s="323"/>
      <c r="G144" s="323"/>
      <c r="H144" s="323">
        <v>15</v>
      </c>
      <c r="I144" s="323"/>
      <c r="J144" s="323"/>
      <c r="K144" s="323"/>
    </row>
    <row r="145" spans="2:11" hidden="1" x14ac:dyDescent="0.25">
      <c r="B145" s="323">
        <v>640</v>
      </c>
      <c r="C145" s="323"/>
      <c r="D145" s="323"/>
      <c r="E145" s="323"/>
      <c r="F145" s="323"/>
      <c r="G145" s="323"/>
      <c r="H145" s="323">
        <v>15</v>
      </c>
      <c r="I145" s="323"/>
      <c r="J145" s="323"/>
      <c r="K145" s="323"/>
    </row>
    <row r="146" spans="2:11" hidden="1" x14ac:dyDescent="0.25">
      <c r="B146" s="323">
        <v>641</v>
      </c>
      <c r="C146" s="323"/>
      <c r="D146" s="323"/>
      <c r="E146" s="323"/>
      <c r="F146" s="323"/>
      <c r="G146" s="323"/>
      <c r="H146" s="323">
        <v>15</v>
      </c>
      <c r="I146" s="323"/>
      <c r="J146" s="323"/>
      <c r="K146" s="323"/>
    </row>
    <row r="147" spans="2:11" hidden="1" x14ac:dyDescent="0.25">
      <c r="B147" s="323">
        <v>642</v>
      </c>
      <c r="C147" s="323"/>
      <c r="D147" s="323"/>
      <c r="E147" s="323"/>
      <c r="F147" s="323"/>
      <c r="G147" s="323"/>
      <c r="H147" s="323">
        <v>15</v>
      </c>
      <c r="I147" s="323"/>
      <c r="J147" s="323"/>
      <c r="K147" s="323"/>
    </row>
    <row r="148" spans="2:11" hidden="1" x14ac:dyDescent="0.25">
      <c r="B148" s="323">
        <v>643</v>
      </c>
      <c r="C148" s="323"/>
      <c r="D148" s="323"/>
      <c r="E148" s="323"/>
      <c r="F148" s="323"/>
      <c r="G148" s="323"/>
      <c r="H148" s="323">
        <v>15</v>
      </c>
      <c r="I148" s="323"/>
      <c r="J148" s="323"/>
      <c r="K148" s="323"/>
    </row>
    <row r="149" spans="2:11" hidden="1" x14ac:dyDescent="0.25">
      <c r="B149" s="323">
        <v>644</v>
      </c>
      <c r="C149" s="323"/>
      <c r="D149" s="323"/>
      <c r="E149" s="323"/>
      <c r="F149" s="323"/>
      <c r="G149" s="323"/>
      <c r="H149" s="323">
        <v>15</v>
      </c>
      <c r="I149" s="323"/>
      <c r="J149" s="323"/>
      <c r="K149" s="323"/>
    </row>
    <row r="150" spans="2:11" hidden="1" x14ac:dyDescent="0.25">
      <c r="B150" s="323">
        <v>645</v>
      </c>
      <c r="C150" s="323"/>
      <c r="D150" s="323"/>
      <c r="E150" s="323"/>
      <c r="F150" s="323"/>
      <c r="G150" s="323"/>
      <c r="H150" s="323">
        <v>15</v>
      </c>
      <c r="I150" s="323"/>
      <c r="J150" s="323"/>
      <c r="K150" s="323"/>
    </row>
    <row r="151" spans="2:11" hidden="1" x14ac:dyDescent="0.25">
      <c r="B151" s="323">
        <v>646</v>
      </c>
      <c r="C151" s="323"/>
      <c r="D151" s="323"/>
      <c r="E151" s="323"/>
      <c r="F151" s="323"/>
      <c r="G151" s="323"/>
      <c r="H151" s="323">
        <v>15</v>
      </c>
      <c r="I151" s="323"/>
      <c r="J151" s="323"/>
      <c r="K151" s="323"/>
    </row>
    <row r="152" spans="2:11" hidden="1" x14ac:dyDescent="0.25">
      <c r="B152" s="323">
        <v>647</v>
      </c>
      <c r="C152" s="323"/>
      <c r="D152" s="323"/>
      <c r="E152" s="323"/>
      <c r="F152" s="323"/>
      <c r="G152" s="323"/>
      <c r="H152" s="323">
        <v>15</v>
      </c>
      <c r="I152" s="323"/>
      <c r="J152" s="323"/>
      <c r="K152" s="323"/>
    </row>
    <row r="153" spans="2:11" hidden="1" x14ac:dyDescent="0.25">
      <c r="B153" s="323">
        <v>648</v>
      </c>
      <c r="C153" s="323"/>
      <c r="D153" s="323"/>
      <c r="E153" s="323"/>
      <c r="F153" s="323"/>
      <c r="G153" s="323"/>
      <c r="H153" s="323">
        <v>15</v>
      </c>
      <c r="I153" s="323"/>
      <c r="J153" s="323"/>
      <c r="K153" s="323"/>
    </row>
    <row r="154" spans="2:11" hidden="1" x14ac:dyDescent="0.25">
      <c r="B154" s="323">
        <v>649</v>
      </c>
      <c r="C154" s="323"/>
      <c r="D154" s="323"/>
      <c r="E154" s="323"/>
      <c r="F154" s="323"/>
      <c r="G154" s="323"/>
      <c r="H154" s="323">
        <v>15</v>
      </c>
      <c r="I154" s="323"/>
      <c r="J154" s="323"/>
      <c r="K154" s="323"/>
    </row>
    <row r="155" spans="2:11" hidden="1" x14ac:dyDescent="0.25">
      <c r="B155" s="323">
        <v>650</v>
      </c>
      <c r="C155" s="323"/>
      <c r="D155" s="323"/>
      <c r="E155" s="323"/>
      <c r="F155" s="323"/>
      <c r="G155" s="323"/>
      <c r="H155" s="323">
        <v>15</v>
      </c>
      <c r="I155" s="323"/>
      <c r="J155" s="323"/>
      <c r="K155" s="323"/>
    </row>
    <row r="156" spans="2:11" hidden="1" x14ac:dyDescent="0.25">
      <c r="B156" s="323">
        <v>651</v>
      </c>
      <c r="C156" s="323"/>
      <c r="D156" s="323"/>
      <c r="E156" s="323"/>
      <c r="F156" s="323"/>
      <c r="G156" s="323"/>
      <c r="H156" s="323">
        <v>15</v>
      </c>
      <c r="I156" s="323"/>
      <c r="J156" s="323"/>
      <c r="K156" s="323"/>
    </row>
    <row r="157" spans="2:11" hidden="1" x14ac:dyDescent="0.25">
      <c r="B157" s="323">
        <v>652</v>
      </c>
      <c r="C157" s="323"/>
      <c r="D157" s="323"/>
      <c r="E157" s="323"/>
      <c r="F157" s="323"/>
      <c r="G157" s="323"/>
      <c r="H157" s="323">
        <v>15</v>
      </c>
      <c r="I157" s="323"/>
      <c r="J157" s="323"/>
      <c r="K157" s="323"/>
    </row>
    <row r="158" spans="2:11" hidden="1" x14ac:dyDescent="0.25">
      <c r="B158" s="323">
        <v>653</v>
      </c>
      <c r="C158" s="323"/>
      <c r="D158" s="323"/>
      <c r="E158" s="323"/>
      <c r="F158" s="323"/>
      <c r="G158" s="323"/>
      <c r="H158" s="323">
        <v>15</v>
      </c>
      <c r="I158" s="323"/>
      <c r="J158" s="323"/>
      <c r="K158" s="323"/>
    </row>
    <row r="159" spans="2:11" hidden="1" x14ac:dyDescent="0.25">
      <c r="B159" s="323">
        <v>654</v>
      </c>
      <c r="C159" s="323"/>
      <c r="D159" s="323"/>
      <c r="E159" s="323"/>
      <c r="F159" s="323"/>
      <c r="G159" s="323"/>
      <c r="H159" s="323">
        <v>15</v>
      </c>
      <c r="I159" s="323"/>
      <c r="J159" s="323"/>
      <c r="K159" s="323"/>
    </row>
    <row r="160" spans="2:11" hidden="1" x14ac:dyDescent="0.25">
      <c r="B160" s="323">
        <v>655</v>
      </c>
      <c r="C160" s="323"/>
      <c r="D160" s="323"/>
      <c r="E160" s="323"/>
      <c r="F160" s="323"/>
      <c r="G160" s="323"/>
      <c r="H160" s="323">
        <v>15</v>
      </c>
      <c r="I160" s="323"/>
      <c r="J160" s="323"/>
      <c r="K160" s="323"/>
    </row>
    <row r="161" spans="2:11" hidden="1" x14ac:dyDescent="0.25">
      <c r="B161" s="323">
        <v>656</v>
      </c>
      <c r="C161" s="323"/>
      <c r="D161" s="323"/>
      <c r="E161" s="323"/>
      <c r="F161" s="323"/>
      <c r="G161" s="323"/>
      <c r="H161" s="323">
        <v>15</v>
      </c>
      <c r="I161" s="323"/>
      <c r="J161" s="323"/>
      <c r="K161" s="323"/>
    </row>
    <row r="162" spans="2:11" hidden="1" x14ac:dyDescent="0.25">
      <c r="B162" s="323">
        <v>657</v>
      </c>
      <c r="C162" s="323"/>
      <c r="D162" s="323"/>
      <c r="E162" s="323"/>
      <c r="F162" s="323"/>
      <c r="G162" s="323"/>
      <c r="H162" s="323">
        <v>15</v>
      </c>
      <c r="I162" s="323"/>
      <c r="J162" s="323"/>
      <c r="K162" s="323"/>
    </row>
    <row r="163" spans="2:11" hidden="1" x14ac:dyDescent="0.25">
      <c r="B163" s="323">
        <v>658</v>
      </c>
      <c r="C163" s="323"/>
      <c r="D163" s="323"/>
      <c r="E163" s="323"/>
      <c r="F163" s="323"/>
      <c r="G163" s="323"/>
      <c r="H163" s="323">
        <v>15</v>
      </c>
      <c r="I163" s="323"/>
      <c r="J163" s="323"/>
      <c r="K163" s="323"/>
    </row>
    <row r="164" spans="2:11" hidden="1" x14ac:dyDescent="0.25">
      <c r="B164" s="323">
        <v>659</v>
      </c>
      <c r="C164" s="323"/>
      <c r="D164" s="323"/>
      <c r="E164" s="323"/>
      <c r="F164" s="323"/>
      <c r="G164" s="323"/>
      <c r="H164" s="323">
        <v>15</v>
      </c>
      <c r="I164" s="323"/>
      <c r="J164" s="323"/>
      <c r="K164" s="323"/>
    </row>
    <row r="165" spans="2:11" hidden="1" x14ac:dyDescent="0.25">
      <c r="B165" s="323">
        <v>660</v>
      </c>
      <c r="C165" s="323"/>
      <c r="D165" s="323"/>
      <c r="E165" s="323"/>
      <c r="F165" s="323"/>
      <c r="G165" s="323"/>
      <c r="H165" s="323">
        <v>18</v>
      </c>
      <c r="I165" s="323"/>
      <c r="J165" s="323"/>
      <c r="K165" s="323"/>
    </row>
    <row r="166" spans="2:11" hidden="1" x14ac:dyDescent="0.25">
      <c r="B166" s="323">
        <v>661</v>
      </c>
      <c r="C166" s="323"/>
      <c r="D166" s="323"/>
      <c r="E166" s="323"/>
      <c r="F166" s="323"/>
      <c r="G166" s="323"/>
      <c r="H166" s="323">
        <v>18</v>
      </c>
      <c r="I166" s="323"/>
      <c r="J166" s="323"/>
      <c r="K166" s="323"/>
    </row>
    <row r="167" spans="2:11" hidden="1" x14ac:dyDescent="0.25">
      <c r="B167" s="323">
        <v>662</v>
      </c>
      <c r="C167" s="323"/>
      <c r="D167" s="323"/>
      <c r="E167" s="323"/>
      <c r="F167" s="323"/>
      <c r="G167" s="323"/>
      <c r="H167" s="323">
        <v>18</v>
      </c>
      <c r="I167" s="323"/>
      <c r="J167" s="323"/>
      <c r="K167" s="323"/>
    </row>
    <row r="168" spans="2:11" hidden="1" x14ac:dyDescent="0.25">
      <c r="B168" s="323">
        <v>663</v>
      </c>
      <c r="C168" s="323"/>
      <c r="D168" s="323"/>
      <c r="E168" s="323"/>
      <c r="F168" s="323"/>
      <c r="G168" s="323"/>
      <c r="H168" s="323">
        <v>18</v>
      </c>
      <c r="I168" s="323"/>
      <c r="J168" s="323"/>
      <c r="K168" s="323"/>
    </row>
    <row r="169" spans="2:11" hidden="1" x14ac:dyDescent="0.25">
      <c r="B169" s="323">
        <v>664</v>
      </c>
      <c r="C169" s="323"/>
      <c r="D169" s="323"/>
      <c r="E169" s="323"/>
      <c r="F169" s="323"/>
      <c r="G169" s="323"/>
      <c r="H169" s="323">
        <v>18</v>
      </c>
      <c r="I169" s="323"/>
      <c r="J169" s="323"/>
      <c r="K169" s="323"/>
    </row>
    <row r="170" spans="2:11" hidden="1" x14ac:dyDescent="0.25">
      <c r="B170" s="323">
        <v>665</v>
      </c>
      <c r="C170" s="323"/>
      <c r="D170" s="323"/>
      <c r="E170" s="323"/>
      <c r="F170" s="323"/>
      <c r="G170" s="323"/>
      <c r="H170" s="323">
        <v>18</v>
      </c>
      <c r="I170" s="323"/>
      <c r="J170" s="323"/>
      <c r="K170" s="323"/>
    </row>
    <row r="171" spans="2:11" hidden="1" x14ac:dyDescent="0.25">
      <c r="B171" s="323">
        <v>666</v>
      </c>
      <c r="C171" s="323"/>
      <c r="D171" s="323"/>
      <c r="E171" s="323"/>
      <c r="F171" s="323"/>
      <c r="G171" s="323"/>
      <c r="H171" s="323">
        <v>18</v>
      </c>
      <c r="I171" s="323"/>
      <c r="J171" s="323"/>
      <c r="K171" s="323"/>
    </row>
    <row r="172" spans="2:11" hidden="1" x14ac:dyDescent="0.25">
      <c r="B172" s="323">
        <v>667</v>
      </c>
      <c r="C172" s="323"/>
      <c r="D172" s="323"/>
      <c r="E172" s="323"/>
      <c r="F172" s="323"/>
      <c r="G172" s="323"/>
      <c r="H172" s="323">
        <v>18</v>
      </c>
      <c r="I172" s="323"/>
      <c r="J172" s="323"/>
      <c r="K172" s="323"/>
    </row>
    <row r="173" spans="2:11" hidden="1" x14ac:dyDescent="0.25">
      <c r="B173" s="323">
        <v>668</v>
      </c>
      <c r="C173" s="323"/>
      <c r="D173" s="323"/>
      <c r="E173" s="323"/>
      <c r="F173" s="323"/>
      <c r="G173" s="323"/>
      <c r="H173" s="323">
        <v>18</v>
      </c>
      <c r="I173" s="323"/>
      <c r="J173" s="323"/>
      <c r="K173" s="323"/>
    </row>
    <row r="174" spans="2:11" hidden="1" x14ac:dyDescent="0.25">
      <c r="B174" s="323">
        <v>669</v>
      </c>
      <c r="C174" s="323"/>
      <c r="D174" s="323"/>
      <c r="E174" s="323"/>
      <c r="F174" s="323"/>
      <c r="G174" s="323"/>
      <c r="H174" s="323">
        <v>18</v>
      </c>
      <c r="I174" s="323"/>
      <c r="J174" s="323"/>
      <c r="K174" s="323"/>
    </row>
    <row r="175" spans="2:11" hidden="1" x14ac:dyDescent="0.25">
      <c r="B175" s="323">
        <v>670</v>
      </c>
      <c r="C175" s="323"/>
      <c r="D175" s="323"/>
      <c r="E175" s="323"/>
      <c r="F175" s="323"/>
      <c r="G175" s="323"/>
      <c r="H175" s="323">
        <v>18</v>
      </c>
      <c r="I175" s="323"/>
      <c r="J175" s="323"/>
      <c r="K175" s="323"/>
    </row>
    <row r="176" spans="2:11" hidden="1" x14ac:dyDescent="0.25">
      <c r="B176" s="323">
        <v>671</v>
      </c>
      <c r="C176" s="323"/>
      <c r="D176" s="323"/>
      <c r="E176" s="323"/>
      <c r="F176" s="323"/>
      <c r="G176" s="323"/>
      <c r="H176" s="323">
        <v>18</v>
      </c>
      <c r="I176" s="323"/>
      <c r="J176" s="323"/>
      <c r="K176" s="323"/>
    </row>
    <row r="177" spans="2:11" hidden="1" x14ac:dyDescent="0.25">
      <c r="B177" s="323">
        <v>672</v>
      </c>
      <c r="C177" s="323"/>
      <c r="D177" s="323"/>
      <c r="E177" s="323"/>
      <c r="F177" s="323"/>
      <c r="G177" s="323"/>
      <c r="H177" s="323">
        <v>18</v>
      </c>
      <c r="I177" s="323"/>
      <c r="J177" s="323"/>
      <c r="K177" s="323"/>
    </row>
    <row r="178" spans="2:11" hidden="1" x14ac:dyDescent="0.25">
      <c r="B178" s="323">
        <v>673</v>
      </c>
      <c r="C178" s="323"/>
      <c r="D178" s="323"/>
      <c r="E178" s="323"/>
      <c r="F178" s="323"/>
      <c r="G178" s="323"/>
      <c r="H178" s="323">
        <v>18</v>
      </c>
      <c r="I178" s="323"/>
      <c r="J178" s="323"/>
      <c r="K178" s="323"/>
    </row>
    <row r="179" spans="2:11" hidden="1" x14ac:dyDescent="0.25">
      <c r="B179" s="323">
        <v>674</v>
      </c>
      <c r="C179" s="323"/>
      <c r="D179" s="323"/>
      <c r="E179" s="323"/>
      <c r="F179" s="323"/>
      <c r="G179" s="323"/>
      <c r="H179" s="323">
        <v>18</v>
      </c>
      <c r="I179" s="323"/>
      <c r="J179" s="323"/>
      <c r="K179" s="323"/>
    </row>
    <row r="180" spans="2:11" hidden="1" x14ac:dyDescent="0.25">
      <c r="B180" s="323">
        <v>675</v>
      </c>
      <c r="C180" s="323"/>
      <c r="D180" s="323"/>
      <c r="E180" s="323"/>
      <c r="F180" s="323"/>
      <c r="G180" s="323"/>
      <c r="H180" s="323">
        <v>18</v>
      </c>
      <c r="I180" s="323"/>
      <c r="J180" s="323"/>
      <c r="K180" s="323"/>
    </row>
    <row r="181" spans="2:11" hidden="1" x14ac:dyDescent="0.25">
      <c r="B181" s="323">
        <v>676</v>
      </c>
      <c r="C181" s="323"/>
      <c r="D181" s="323"/>
      <c r="E181" s="323"/>
      <c r="F181" s="323"/>
      <c r="G181" s="323"/>
      <c r="H181" s="323">
        <v>18</v>
      </c>
      <c r="I181" s="323"/>
      <c r="J181" s="323"/>
      <c r="K181" s="323"/>
    </row>
    <row r="182" spans="2:11" hidden="1" x14ac:dyDescent="0.25">
      <c r="B182" s="323">
        <v>677</v>
      </c>
      <c r="C182" s="323"/>
      <c r="D182" s="323"/>
      <c r="E182" s="323"/>
      <c r="F182" s="323"/>
      <c r="G182" s="323"/>
      <c r="H182" s="323">
        <v>18</v>
      </c>
      <c r="I182" s="323"/>
      <c r="J182" s="323"/>
      <c r="K182" s="323"/>
    </row>
    <row r="183" spans="2:11" hidden="1" x14ac:dyDescent="0.25">
      <c r="B183" s="323">
        <v>678</v>
      </c>
      <c r="C183" s="323"/>
      <c r="D183" s="323"/>
      <c r="E183" s="323"/>
      <c r="F183" s="323"/>
      <c r="G183" s="323"/>
      <c r="H183" s="323">
        <v>18</v>
      </c>
      <c r="I183" s="323"/>
      <c r="J183" s="323"/>
      <c r="K183" s="323"/>
    </row>
    <row r="184" spans="2:11" hidden="1" x14ac:dyDescent="0.25">
      <c r="B184" s="323">
        <v>679</v>
      </c>
      <c r="C184" s="323"/>
      <c r="D184" s="323"/>
      <c r="E184" s="323"/>
      <c r="F184" s="323"/>
      <c r="G184" s="323"/>
      <c r="H184" s="323">
        <v>18</v>
      </c>
      <c r="I184" s="323"/>
      <c r="J184" s="323"/>
      <c r="K184" s="323"/>
    </row>
    <row r="185" spans="2:11" hidden="1" x14ac:dyDescent="0.25">
      <c r="B185" s="323">
        <v>680</v>
      </c>
      <c r="C185" s="323"/>
      <c r="D185" s="323"/>
      <c r="E185" s="323"/>
      <c r="F185" s="323"/>
      <c r="G185" s="323"/>
      <c r="H185" s="323">
        <v>18</v>
      </c>
      <c r="I185" s="323"/>
      <c r="J185" s="323"/>
      <c r="K185" s="323"/>
    </row>
    <row r="186" spans="2:11" hidden="1" x14ac:dyDescent="0.25">
      <c r="B186" s="323">
        <v>681</v>
      </c>
      <c r="C186" s="323"/>
      <c r="D186" s="323"/>
      <c r="E186" s="323"/>
      <c r="F186" s="323"/>
      <c r="G186" s="323"/>
      <c r="H186" s="323">
        <v>18</v>
      </c>
      <c r="I186" s="323"/>
      <c r="J186" s="323"/>
      <c r="K186" s="323"/>
    </row>
    <row r="187" spans="2:11" hidden="1" x14ac:dyDescent="0.25">
      <c r="B187" s="323">
        <v>682</v>
      </c>
      <c r="C187" s="323"/>
      <c r="D187" s="323"/>
      <c r="E187" s="323"/>
      <c r="F187" s="323"/>
      <c r="G187" s="323"/>
      <c r="H187" s="323">
        <v>18</v>
      </c>
      <c r="I187" s="323"/>
      <c r="J187" s="323"/>
      <c r="K187" s="323"/>
    </row>
    <row r="188" spans="2:11" hidden="1" x14ac:dyDescent="0.25">
      <c r="B188" s="323">
        <v>683</v>
      </c>
      <c r="C188" s="323"/>
      <c r="D188" s="323"/>
      <c r="E188" s="323"/>
      <c r="F188" s="323"/>
      <c r="G188" s="323"/>
      <c r="H188" s="323">
        <v>18</v>
      </c>
      <c r="I188" s="323"/>
      <c r="J188" s="323"/>
      <c r="K188" s="323"/>
    </row>
    <row r="189" spans="2:11" hidden="1" x14ac:dyDescent="0.25">
      <c r="B189" s="323">
        <v>684</v>
      </c>
      <c r="C189" s="323"/>
      <c r="D189" s="323"/>
      <c r="E189" s="323"/>
      <c r="F189" s="323"/>
      <c r="G189" s="323"/>
      <c r="H189" s="323">
        <v>18</v>
      </c>
      <c r="I189" s="323"/>
      <c r="J189" s="323"/>
      <c r="K189" s="323"/>
    </row>
    <row r="190" spans="2:11" hidden="1" x14ac:dyDescent="0.25">
      <c r="B190" s="323">
        <v>685</v>
      </c>
      <c r="C190" s="323"/>
      <c r="D190" s="323"/>
      <c r="E190" s="323"/>
      <c r="F190" s="323"/>
      <c r="G190" s="323"/>
      <c r="H190" s="323">
        <v>18</v>
      </c>
      <c r="I190" s="323"/>
      <c r="J190" s="323"/>
      <c r="K190" s="323"/>
    </row>
    <row r="191" spans="2:11" hidden="1" x14ac:dyDescent="0.25">
      <c r="B191" s="323">
        <v>686</v>
      </c>
      <c r="C191" s="323"/>
      <c r="D191" s="323"/>
      <c r="E191" s="323"/>
      <c r="F191" s="323"/>
      <c r="G191" s="323"/>
      <c r="H191" s="323">
        <v>18</v>
      </c>
      <c r="I191" s="323"/>
      <c r="J191" s="323"/>
      <c r="K191" s="323"/>
    </row>
    <row r="192" spans="2:11" hidden="1" x14ac:dyDescent="0.25">
      <c r="B192" s="323">
        <v>687</v>
      </c>
      <c r="C192" s="323"/>
      <c r="D192" s="323"/>
      <c r="E192" s="323"/>
      <c r="F192" s="323"/>
      <c r="G192" s="323"/>
      <c r="H192" s="323">
        <v>18</v>
      </c>
      <c r="I192" s="323"/>
      <c r="J192" s="323"/>
      <c r="K192" s="323"/>
    </row>
    <row r="193" spans="2:11" hidden="1" x14ac:dyDescent="0.25">
      <c r="B193" s="323">
        <v>688</v>
      </c>
      <c r="C193" s="323"/>
      <c r="D193" s="323"/>
      <c r="E193" s="323"/>
      <c r="F193" s="323"/>
      <c r="G193" s="323"/>
      <c r="H193" s="323">
        <v>18</v>
      </c>
      <c r="I193" s="323"/>
      <c r="J193" s="323"/>
      <c r="K193" s="323"/>
    </row>
    <row r="194" spans="2:11" hidden="1" x14ac:dyDescent="0.25">
      <c r="B194" s="323">
        <v>689</v>
      </c>
      <c r="C194" s="323"/>
      <c r="D194" s="323"/>
      <c r="E194" s="323"/>
      <c r="F194" s="323"/>
      <c r="G194" s="323"/>
      <c r="H194" s="323">
        <v>18</v>
      </c>
      <c r="I194" s="323"/>
      <c r="J194" s="323"/>
      <c r="K194" s="323"/>
    </row>
    <row r="195" spans="2:11" hidden="1" x14ac:dyDescent="0.25">
      <c r="B195" s="323">
        <v>690</v>
      </c>
      <c r="C195" s="323"/>
      <c r="D195" s="323"/>
      <c r="E195" s="323"/>
      <c r="F195" s="323"/>
      <c r="G195" s="323"/>
      <c r="H195" s="323">
        <v>18</v>
      </c>
      <c r="I195" s="323"/>
      <c r="J195" s="323"/>
      <c r="K195" s="323"/>
    </row>
    <row r="196" spans="2:11" hidden="1" x14ac:dyDescent="0.25">
      <c r="B196" s="323">
        <v>691</v>
      </c>
      <c r="C196" s="323"/>
      <c r="D196" s="323"/>
      <c r="E196" s="323"/>
      <c r="F196" s="323"/>
      <c r="G196" s="323"/>
      <c r="H196" s="323">
        <v>18</v>
      </c>
      <c r="I196" s="323"/>
      <c r="J196" s="323"/>
      <c r="K196" s="323"/>
    </row>
    <row r="197" spans="2:11" hidden="1" x14ac:dyDescent="0.25">
      <c r="B197" s="323">
        <v>692</v>
      </c>
      <c r="C197" s="323"/>
      <c r="D197" s="323"/>
      <c r="E197" s="323"/>
      <c r="F197" s="323"/>
      <c r="G197" s="323"/>
      <c r="H197" s="323">
        <v>18</v>
      </c>
      <c r="I197" s="323"/>
      <c r="J197" s="323"/>
      <c r="K197" s="323"/>
    </row>
    <row r="198" spans="2:11" hidden="1" x14ac:dyDescent="0.25">
      <c r="B198" s="323">
        <v>693</v>
      </c>
      <c r="C198" s="323"/>
      <c r="D198" s="323"/>
      <c r="E198" s="323"/>
      <c r="F198" s="323"/>
      <c r="G198" s="323"/>
      <c r="H198" s="323">
        <v>18</v>
      </c>
      <c r="I198" s="323"/>
      <c r="J198" s="323"/>
      <c r="K198" s="323"/>
    </row>
    <row r="199" spans="2:11" hidden="1" x14ac:dyDescent="0.25">
      <c r="B199" s="323">
        <v>694</v>
      </c>
      <c r="C199" s="323"/>
      <c r="D199" s="323"/>
      <c r="E199" s="323"/>
      <c r="F199" s="323"/>
      <c r="G199" s="323"/>
      <c r="H199" s="323">
        <v>18</v>
      </c>
      <c r="I199" s="323"/>
      <c r="J199" s="323"/>
      <c r="K199" s="323"/>
    </row>
    <row r="200" spans="2:11" hidden="1" x14ac:dyDescent="0.25">
      <c r="B200" s="323">
        <v>695</v>
      </c>
      <c r="C200" s="323"/>
      <c r="D200" s="323"/>
      <c r="E200" s="323"/>
      <c r="F200" s="323"/>
      <c r="G200" s="323"/>
      <c r="H200" s="323">
        <v>18</v>
      </c>
      <c r="I200" s="323"/>
      <c r="J200" s="323"/>
      <c r="K200" s="323"/>
    </row>
    <row r="201" spans="2:11" hidden="1" x14ac:dyDescent="0.25">
      <c r="B201" s="323">
        <v>696</v>
      </c>
      <c r="C201" s="323"/>
      <c r="D201" s="323"/>
      <c r="E201" s="323"/>
      <c r="F201" s="323"/>
      <c r="G201" s="323"/>
      <c r="H201" s="323">
        <v>24</v>
      </c>
      <c r="I201" s="323"/>
      <c r="J201" s="323"/>
      <c r="K201" s="323"/>
    </row>
    <row r="202" spans="2:11" hidden="1" x14ac:dyDescent="0.25">
      <c r="B202" s="323">
        <v>697</v>
      </c>
      <c r="C202" s="323"/>
      <c r="D202" s="323"/>
      <c r="E202" s="323"/>
      <c r="F202" s="323"/>
      <c r="G202" s="323"/>
      <c r="H202" s="323">
        <v>24</v>
      </c>
      <c r="I202" s="323"/>
      <c r="J202" s="323"/>
      <c r="K202" s="323"/>
    </row>
    <row r="203" spans="2:11" hidden="1" x14ac:dyDescent="0.25">
      <c r="B203" s="323">
        <v>698</v>
      </c>
      <c r="C203" s="323"/>
      <c r="D203" s="323"/>
      <c r="E203" s="323"/>
      <c r="F203" s="323"/>
      <c r="G203" s="323"/>
      <c r="H203" s="323">
        <v>24</v>
      </c>
      <c r="I203" s="323"/>
      <c r="J203" s="323"/>
      <c r="K203" s="323"/>
    </row>
    <row r="204" spans="2:11" hidden="1" x14ac:dyDescent="0.25">
      <c r="B204" s="323">
        <v>699</v>
      </c>
      <c r="C204" s="323"/>
      <c r="D204" s="323"/>
      <c r="E204" s="323"/>
      <c r="F204" s="323"/>
      <c r="G204" s="323"/>
      <c r="H204" s="323">
        <v>24</v>
      </c>
      <c r="I204" s="323"/>
      <c r="J204" s="323"/>
      <c r="K204" s="323"/>
    </row>
    <row r="205" spans="2:11" hidden="1" x14ac:dyDescent="0.25">
      <c r="B205" s="323">
        <v>700</v>
      </c>
      <c r="C205" s="323"/>
      <c r="D205" s="323"/>
      <c r="E205" s="323"/>
      <c r="F205" s="323"/>
      <c r="G205" s="323"/>
      <c r="H205" s="323">
        <v>24</v>
      </c>
      <c r="I205" s="323"/>
      <c r="J205" s="323"/>
      <c r="K205" s="323"/>
    </row>
    <row r="206" spans="2:11" hidden="1" x14ac:dyDescent="0.25">
      <c r="B206" s="323">
        <v>701</v>
      </c>
      <c r="C206" s="323"/>
      <c r="D206" s="323"/>
      <c r="E206" s="323"/>
      <c r="F206" s="323"/>
      <c r="G206" s="323"/>
      <c r="H206" s="323">
        <v>24</v>
      </c>
      <c r="I206" s="323"/>
      <c r="J206" s="323"/>
      <c r="K206" s="323"/>
    </row>
    <row r="207" spans="2:11" hidden="1" x14ac:dyDescent="0.25">
      <c r="B207" s="323">
        <v>702</v>
      </c>
      <c r="C207" s="323"/>
      <c r="D207" s="323"/>
      <c r="E207" s="323"/>
      <c r="F207" s="323"/>
      <c r="G207" s="323"/>
      <c r="H207" s="323">
        <v>24</v>
      </c>
      <c r="I207" s="323"/>
      <c r="J207" s="323"/>
      <c r="K207" s="323"/>
    </row>
    <row r="208" spans="2:11" hidden="1" x14ac:dyDescent="0.25">
      <c r="B208" s="323">
        <v>703</v>
      </c>
      <c r="C208" s="323"/>
      <c r="D208" s="323"/>
      <c r="E208" s="323"/>
      <c r="F208" s="323"/>
      <c r="G208" s="323"/>
      <c r="H208" s="323">
        <v>24</v>
      </c>
      <c r="I208" s="323"/>
      <c r="J208" s="323"/>
      <c r="K208" s="323"/>
    </row>
    <row r="209" spans="2:11" hidden="1" x14ac:dyDescent="0.25">
      <c r="B209" s="323">
        <v>704</v>
      </c>
      <c r="C209" s="323"/>
      <c r="D209" s="323"/>
      <c r="E209" s="323"/>
      <c r="F209" s="323"/>
      <c r="G209" s="323"/>
      <c r="H209" s="323">
        <v>24</v>
      </c>
      <c r="I209" s="323"/>
      <c r="J209" s="323"/>
      <c r="K209" s="323"/>
    </row>
    <row r="210" spans="2:11" hidden="1" x14ac:dyDescent="0.25">
      <c r="B210" s="323">
        <v>705</v>
      </c>
      <c r="C210" s="323"/>
      <c r="D210" s="323"/>
      <c r="E210" s="323"/>
      <c r="F210" s="323"/>
      <c r="G210" s="323"/>
      <c r="H210" s="323">
        <v>24</v>
      </c>
      <c r="I210" s="323"/>
      <c r="J210" s="323"/>
      <c r="K210" s="323"/>
    </row>
    <row r="211" spans="2:11" hidden="1" x14ac:dyDescent="0.25">
      <c r="B211" s="323">
        <v>706</v>
      </c>
      <c r="C211" s="323"/>
      <c r="D211" s="323"/>
      <c r="E211" s="323"/>
      <c r="F211" s="323"/>
      <c r="G211" s="323"/>
      <c r="H211" s="323">
        <v>24</v>
      </c>
      <c r="I211" s="323"/>
      <c r="J211" s="323"/>
      <c r="K211" s="323"/>
    </row>
    <row r="212" spans="2:11" hidden="1" x14ac:dyDescent="0.25">
      <c r="B212" s="323">
        <v>707</v>
      </c>
      <c r="C212" s="323"/>
      <c r="D212" s="323"/>
      <c r="E212" s="323"/>
      <c r="F212" s="323"/>
      <c r="G212" s="323"/>
      <c r="H212" s="323">
        <v>24</v>
      </c>
      <c r="I212" s="323"/>
      <c r="J212" s="323"/>
      <c r="K212" s="323"/>
    </row>
    <row r="213" spans="2:11" hidden="1" x14ac:dyDescent="0.25">
      <c r="B213" s="323">
        <v>708</v>
      </c>
      <c r="C213" s="323"/>
      <c r="D213" s="323"/>
      <c r="E213" s="323"/>
      <c r="F213" s="323"/>
      <c r="G213" s="323"/>
      <c r="H213" s="323">
        <v>24</v>
      </c>
      <c r="I213" s="323"/>
      <c r="J213" s="323"/>
      <c r="K213" s="323"/>
    </row>
    <row r="214" spans="2:11" hidden="1" x14ac:dyDescent="0.25">
      <c r="B214" s="323">
        <v>709</v>
      </c>
      <c r="C214" s="323"/>
      <c r="D214" s="323"/>
      <c r="E214" s="323"/>
      <c r="F214" s="323"/>
      <c r="G214" s="323"/>
      <c r="H214" s="323">
        <v>24</v>
      </c>
      <c r="I214" s="323"/>
      <c r="J214" s="323"/>
      <c r="K214" s="323"/>
    </row>
    <row r="215" spans="2:11" hidden="1" x14ac:dyDescent="0.25">
      <c r="B215" s="323">
        <v>710</v>
      </c>
      <c r="C215" s="323"/>
      <c r="D215" s="323"/>
      <c r="E215" s="323"/>
      <c r="F215" s="323"/>
      <c r="G215" s="323"/>
      <c r="H215" s="323">
        <v>24</v>
      </c>
      <c r="I215" s="323"/>
      <c r="J215" s="323"/>
      <c r="K215" s="323"/>
    </row>
    <row r="216" spans="2:11" hidden="1" x14ac:dyDescent="0.25">
      <c r="B216" s="323">
        <v>711</v>
      </c>
      <c r="C216" s="323"/>
      <c r="D216" s="323"/>
      <c r="E216" s="323"/>
      <c r="F216" s="323"/>
      <c r="G216" s="323"/>
      <c r="H216" s="323">
        <v>24</v>
      </c>
      <c r="I216" s="323"/>
      <c r="J216" s="323"/>
      <c r="K216" s="323"/>
    </row>
    <row r="217" spans="2:11" hidden="1" x14ac:dyDescent="0.25">
      <c r="B217" s="323">
        <v>712</v>
      </c>
      <c r="C217" s="323"/>
      <c r="D217" s="323"/>
      <c r="E217" s="323"/>
      <c r="F217" s="323"/>
      <c r="G217" s="323"/>
      <c r="H217" s="323">
        <v>24</v>
      </c>
      <c r="I217" s="323"/>
      <c r="J217" s="323"/>
      <c r="K217" s="323"/>
    </row>
    <row r="218" spans="2:11" hidden="1" x14ac:dyDescent="0.25">
      <c r="B218" s="323">
        <v>713</v>
      </c>
      <c r="C218" s="323"/>
      <c r="D218" s="323"/>
      <c r="E218" s="323"/>
      <c r="F218" s="323"/>
      <c r="G218" s="323"/>
      <c r="H218" s="323">
        <v>24</v>
      </c>
      <c r="I218" s="323"/>
      <c r="J218" s="323"/>
      <c r="K218" s="323"/>
    </row>
    <row r="219" spans="2:11" hidden="1" x14ac:dyDescent="0.25">
      <c r="B219" s="323">
        <v>714</v>
      </c>
      <c r="C219" s="323"/>
      <c r="D219" s="323"/>
      <c r="E219" s="323"/>
      <c r="F219" s="323"/>
      <c r="G219" s="323"/>
      <c r="H219" s="323">
        <v>24</v>
      </c>
      <c r="I219" s="323"/>
      <c r="J219" s="323"/>
      <c r="K219" s="323"/>
    </row>
    <row r="220" spans="2:11" hidden="1" x14ac:dyDescent="0.25">
      <c r="B220" s="323">
        <v>715</v>
      </c>
      <c r="C220" s="323"/>
      <c r="D220" s="323"/>
      <c r="E220" s="323"/>
      <c r="F220" s="323"/>
      <c r="G220" s="323"/>
      <c r="H220" s="323">
        <v>24</v>
      </c>
      <c r="I220" s="323"/>
      <c r="J220" s="323"/>
      <c r="K220" s="323"/>
    </row>
    <row r="221" spans="2:11" hidden="1" x14ac:dyDescent="0.25">
      <c r="B221" s="323">
        <v>716</v>
      </c>
      <c r="C221" s="323"/>
      <c r="D221" s="323"/>
      <c r="E221" s="323"/>
      <c r="F221" s="323"/>
      <c r="G221" s="323"/>
      <c r="H221" s="323">
        <v>24</v>
      </c>
      <c r="I221" s="323"/>
      <c r="J221" s="323"/>
      <c r="K221" s="323"/>
    </row>
    <row r="222" spans="2:11" hidden="1" x14ac:dyDescent="0.25">
      <c r="B222" s="323">
        <v>717</v>
      </c>
      <c r="C222" s="323"/>
      <c r="D222" s="323"/>
      <c r="E222" s="323"/>
      <c r="F222" s="323"/>
      <c r="G222" s="323"/>
      <c r="H222" s="323">
        <v>24</v>
      </c>
      <c r="I222" s="323"/>
      <c r="J222" s="323"/>
      <c r="K222" s="323"/>
    </row>
    <row r="223" spans="2:11" hidden="1" x14ac:dyDescent="0.25">
      <c r="B223" s="323">
        <v>718</v>
      </c>
      <c r="C223" s="323"/>
      <c r="D223" s="323"/>
      <c r="E223" s="323"/>
      <c r="F223" s="323"/>
      <c r="G223" s="323"/>
      <c r="H223" s="323">
        <v>24</v>
      </c>
      <c r="I223" s="323"/>
      <c r="J223" s="323"/>
      <c r="K223" s="323"/>
    </row>
    <row r="224" spans="2:11" hidden="1" x14ac:dyDescent="0.25">
      <c r="B224" s="323">
        <v>719</v>
      </c>
      <c r="C224" s="323"/>
      <c r="D224" s="323"/>
      <c r="E224" s="323"/>
      <c r="F224" s="323"/>
      <c r="G224" s="323"/>
      <c r="H224" s="323">
        <v>24</v>
      </c>
      <c r="I224" s="323"/>
      <c r="J224" s="323"/>
      <c r="K224" s="323"/>
    </row>
    <row r="225" spans="2:11" hidden="1" x14ac:dyDescent="0.25">
      <c r="B225" s="323">
        <v>720</v>
      </c>
      <c r="C225" s="323"/>
      <c r="D225" s="323"/>
      <c r="E225" s="323"/>
      <c r="F225" s="323"/>
      <c r="G225" s="323"/>
      <c r="H225" s="323">
        <v>24</v>
      </c>
      <c r="I225" s="323"/>
      <c r="J225" s="323"/>
      <c r="K225" s="323"/>
    </row>
    <row r="226" spans="2:11" hidden="1" x14ac:dyDescent="0.25">
      <c r="B226" s="323">
        <v>721</v>
      </c>
      <c r="C226" s="323"/>
      <c r="D226" s="323"/>
      <c r="E226" s="323"/>
      <c r="F226" s="323"/>
      <c r="G226" s="323"/>
      <c r="H226" s="323">
        <v>24</v>
      </c>
      <c r="I226" s="323"/>
      <c r="J226" s="323"/>
      <c r="K226" s="323"/>
    </row>
    <row r="227" spans="2:11" hidden="1" x14ac:dyDescent="0.25">
      <c r="B227" s="323">
        <v>722</v>
      </c>
      <c r="C227" s="323"/>
      <c r="D227" s="323"/>
      <c r="E227" s="323"/>
      <c r="F227" s="323"/>
      <c r="G227" s="323"/>
      <c r="H227" s="323">
        <v>24</v>
      </c>
      <c r="I227" s="323"/>
      <c r="J227" s="323"/>
      <c r="K227" s="323"/>
    </row>
    <row r="228" spans="2:11" hidden="1" x14ac:dyDescent="0.25">
      <c r="B228" s="323">
        <v>723</v>
      </c>
      <c r="C228" s="323"/>
      <c r="D228" s="323"/>
      <c r="E228" s="323"/>
      <c r="F228" s="323"/>
      <c r="G228" s="323"/>
      <c r="H228" s="323">
        <v>24</v>
      </c>
      <c r="I228" s="323"/>
      <c r="J228" s="323"/>
      <c r="K228" s="323"/>
    </row>
    <row r="229" spans="2:11" hidden="1" x14ac:dyDescent="0.25">
      <c r="B229" s="323">
        <v>724</v>
      </c>
      <c r="C229" s="323"/>
      <c r="D229" s="323"/>
      <c r="E229" s="323"/>
      <c r="F229" s="323"/>
      <c r="G229" s="323"/>
      <c r="H229" s="323">
        <v>24</v>
      </c>
      <c r="I229" s="323"/>
      <c r="J229" s="323"/>
      <c r="K229" s="323"/>
    </row>
    <row r="230" spans="2:11" hidden="1" x14ac:dyDescent="0.25">
      <c r="B230" s="323">
        <v>725</v>
      </c>
      <c r="C230" s="323"/>
      <c r="D230" s="323"/>
      <c r="E230" s="323"/>
      <c r="F230" s="323"/>
      <c r="G230" s="323"/>
      <c r="H230" s="323">
        <v>24</v>
      </c>
      <c r="I230" s="323"/>
      <c r="J230" s="323"/>
      <c r="K230" s="323"/>
    </row>
    <row r="231" spans="2:11" hidden="1" x14ac:dyDescent="0.25">
      <c r="B231" s="323">
        <v>726</v>
      </c>
      <c r="C231" s="323"/>
      <c r="D231" s="323"/>
      <c r="E231" s="323"/>
      <c r="F231" s="323"/>
      <c r="G231" s="323"/>
      <c r="H231" s="323">
        <v>24</v>
      </c>
      <c r="I231" s="323"/>
      <c r="J231" s="323"/>
      <c r="K231" s="323"/>
    </row>
    <row r="232" spans="2:11" hidden="1" x14ac:dyDescent="0.25">
      <c r="B232" s="323">
        <v>727</v>
      </c>
      <c r="C232" s="323"/>
      <c r="D232" s="323"/>
      <c r="E232" s="323"/>
      <c r="F232" s="323"/>
      <c r="G232" s="323"/>
      <c r="H232" s="323">
        <v>24</v>
      </c>
      <c r="I232" s="323"/>
      <c r="J232" s="323"/>
      <c r="K232" s="323"/>
    </row>
    <row r="233" spans="2:11" hidden="1" x14ac:dyDescent="0.25">
      <c r="B233" s="323">
        <v>728</v>
      </c>
      <c r="C233" s="323"/>
      <c r="D233" s="323"/>
      <c r="E233" s="323"/>
      <c r="F233" s="323"/>
      <c r="G233" s="323"/>
      <c r="H233" s="323">
        <v>24</v>
      </c>
      <c r="I233" s="323"/>
      <c r="J233" s="323"/>
      <c r="K233" s="323"/>
    </row>
    <row r="234" spans="2:11" hidden="1" x14ac:dyDescent="0.25">
      <c r="B234" s="323">
        <v>729</v>
      </c>
      <c r="C234" s="323"/>
      <c r="D234" s="323"/>
      <c r="E234" s="323"/>
      <c r="F234" s="323"/>
      <c r="G234" s="323"/>
      <c r="H234" s="323">
        <v>24</v>
      </c>
      <c r="I234" s="323"/>
      <c r="J234" s="323"/>
      <c r="K234" s="323"/>
    </row>
    <row r="235" spans="2:11" hidden="1" x14ac:dyDescent="0.25">
      <c r="B235" s="323">
        <v>730</v>
      </c>
      <c r="C235" s="323"/>
      <c r="D235" s="323"/>
      <c r="E235" s="323"/>
      <c r="F235" s="323"/>
      <c r="G235" s="323"/>
      <c r="H235" s="323">
        <v>24</v>
      </c>
      <c r="I235" s="323"/>
      <c r="J235" s="323"/>
      <c r="K235" s="323"/>
    </row>
    <row r="236" spans="2:11" hidden="1" x14ac:dyDescent="0.25">
      <c r="B236" s="323">
        <v>731</v>
      </c>
      <c r="C236" s="323"/>
      <c r="D236" s="323"/>
      <c r="E236" s="323"/>
      <c r="F236" s="323"/>
      <c r="G236" s="323"/>
      <c r="H236" s="323">
        <v>24</v>
      </c>
      <c r="I236" s="323"/>
      <c r="J236" s="323"/>
      <c r="K236" s="323"/>
    </row>
    <row r="237" spans="2:11" hidden="1" x14ac:dyDescent="0.25">
      <c r="B237" s="323">
        <v>732</v>
      </c>
      <c r="C237" s="323"/>
      <c r="D237" s="323"/>
      <c r="E237" s="323"/>
      <c r="F237" s="323"/>
      <c r="G237" s="323"/>
      <c r="H237" s="323">
        <v>24</v>
      </c>
      <c r="I237" s="323"/>
      <c r="J237" s="323"/>
      <c r="K237" s="323"/>
    </row>
    <row r="238" spans="2:11" hidden="1" x14ac:dyDescent="0.25">
      <c r="B238" s="323">
        <v>733</v>
      </c>
      <c r="C238" s="323"/>
      <c r="D238" s="323"/>
      <c r="E238" s="323"/>
      <c r="F238" s="323"/>
      <c r="G238" s="323"/>
      <c r="H238" s="323">
        <v>24</v>
      </c>
      <c r="I238" s="323"/>
      <c r="J238" s="323"/>
      <c r="K238" s="323"/>
    </row>
    <row r="239" spans="2:11" hidden="1" x14ac:dyDescent="0.25">
      <c r="B239" s="323">
        <v>734</v>
      </c>
      <c r="C239" s="323"/>
      <c r="D239" s="323"/>
      <c r="E239" s="323"/>
      <c r="F239" s="323"/>
      <c r="G239" s="323"/>
      <c r="H239" s="323">
        <v>24</v>
      </c>
      <c r="I239" s="323"/>
      <c r="J239" s="323"/>
      <c r="K239" s="323"/>
    </row>
    <row r="240" spans="2:11" hidden="1" x14ac:dyDescent="0.25">
      <c r="B240" s="323">
        <v>735</v>
      </c>
      <c r="C240" s="323"/>
      <c r="D240" s="323"/>
      <c r="E240" s="323"/>
      <c r="F240" s="323"/>
      <c r="G240" s="323"/>
      <c r="H240" s="323">
        <v>24</v>
      </c>
      <c r="I240" s="323"/>
      <c r="J240" s="323"/>
      <c r="K240" s="323"/>
    </row>
    <row r="241" spans="2:11" hidden="1" x14ac:dyDescent="0.25">
      <c r="B241" s="323">
        <v>736</v>
      </c>
      <c r="C241" s="323"/>
      <c r="D241" s="323"/>
      <c r="E241" s="323"/>
      <c r="F241" s="323"/>
      <c r="G241" s="323"/>
      <c r="H241" s="323">
        <v>24</v>
      </c>
      <c r="I241" s="323"/>
      <c r="J241" s="323"/>
      <c r="K241" s="323"/>
    </row>
    <row r="242" spans="2:11" hidden="1" x14ac:dyDescent="0.25">
      <c r="B242" s="323">
        <v>737</v>
      </c>
      <c r="C242" s="323"/>
      <c r="D242" s="323"/>
      <c r="E242" s="323"/>
      <c r="F242" s="323"/>
      <c r="G242" s="323"/>
      <c r="H242" s="323">
        <v>24</v>
      </c>
      <c r="I242" s="323"/>
      <c r="J242" s="323"/>
      <c r="K242" s="323"/>
    </row>
    <row r="243" spans="2:11" hidden="1" x14ac:dyDescent="0.25">
      <c r="B243" s="323">
        <v>738</v>
      </c>
      <c r="C243" s="323"/>
      <c r="D243" s="323"/>
      <c r="E243" s="323"/>
      <c r="F243" s="323"/>
      <c r="G243" s="323"/>
      <c r="H243" s="323">
        <v>24</v>
      </c>
      <c r="I243" s="323"/>
      <c r="J243" s="323"/>
      <c r="K243" s="323"/>
    </row>
    <row r="244" spans="2:11" hidden="1" x14ac:dyDescent="0.25">
      <c r="B244" s="323">
        <v>739</v>
      </c>
      <c r="C244" s="323"/>
      <c r="D244" s="323"/>
      <c r="E244" s="323"/>
      <c r="F244" s="323"/>
      <c r="G244" s="323"/>
      <c r="H244" s="323">
        <v>24</v>
      </c>
      <c r="I244" s="323"/>
      <c r="J244" s="323"/>
      <c r="K244" s="323"/>
    </row>
    <row r="245" spans="2:11" hidden="1" x14ac:dyDescent="0.25">
      <c r="B245" s="323">
        <v>740</v>
      </c>
      <c r="C245" s="323"/>
      <c r="D245" s="323"/>
      <c r="E245" s="323"/>
      <c r="F245" s="323"/>
      <c r="G245" s="323"/>
      <c r="H245" s="323">
        <v>24</v>
      </c>
      <c r="I245" s="323"/>
      <c r="J245" s="323"/>
      <c r="K245" s="323"/>
    </row>
    <row r="246" spans="2:11" hidden="1" x14ac:dyDescent="0.25">
      <c r="B246" s="323">
        <v>741</v>
      </c>
      <c r="C246" s="323"/>
      <c r="D246" s="323"/>
      <c r="E246" s="323"/>
      <c r="F246" s="323"/>
      <c r="G246" s="323"/>
      <c r="H246" s="323">
        <v>24</v>
      </c>
      <c r="I246" s="323"/>
      <c r="J246" s="323"/>
      <c r="K246" s="323"/>
    </row>
    <row r="247" spans="2:11" hidden="1" x14ac:dyDescent="0.25">
      <c r="B247" s="323">
        <v>742</v>
      </c>
      <c r="C247" s="323"/>
      <c r="D247" s="323"/>
      <c r="E247" s="323"/>
      <c r="F247" s="323"/>
      <c r="G247" s="323"/>
      <c r="H247" s="323">
        <v>24</v>
      </c>
      <c r="I247" s="323"/>
      <c r="J247" s="323"/>
      <c r="K247" s="323"/>
    </row>
    <row r="248" spans="2:11" hidden="1" x14ac:dyDescent="0.25">
      <c r="B248" s="323">
        <v>743</v>
      </c>
      <c r="C248" s="323"/>
      <c r="D248" s="323"/>
      <c r="E248" s="323"/>
      <c r="F248" s="323"/>
      <c r="G248" s="323"/>
      <c r="H248" s="323">
        <v>24</v>
      </c>
      <c r="I248" s="323"/>
      <c r="J248" s="323"/>
      <c r="K248" s="323"/>
    </row>
    <row r="249" spans="2:11" hidden="1" x14ac:dyDescent="0.25">
      <c r="B249" s="323">
        <v>744</v>
      </c>
      <c r="C249" s="323"/>
      <c r="D249" s="323"/>
      <c r="E249" s="323"/>
      <c r="F249" s="323"/>
      <c r="G249" s="323"/>
      <c r="H249" s="323">
        <v>24</v>
      </c>
      <c r="I249" s="323"/>
      <c r="J249" s="323"/>
      <c r="K249" s="323"/>
    </row>
    <row r="250" spans="2:11" hidden="1" x14ac:dyDescent="0.25">
      <c r="B250" s="323">
        <v>745</v>
      </c>
      <c r="C250" s="323"/>
      <c r="D250" s="323"/>
      <c r="E250" s="323"/>
      <c r="F250" s="323"/>
      <c r="G250" s="323"/>
      <c r="H250" s="323">
        <v>24</v>
      </c>
      <c r="I250" s="323"/>
      <c r="J250" s="323"/>
      <c r="K250" s="323"/>
    </row>
    <row r="251" spans="2:11" hidden="1" x14ac:dyDescent="0.25">
      <c r="B251" s="323">
        <v>746</v>
      </c>
      <c r="C251" s="323"/>
      <c r="D251" s="323"/>
      <c r="E251" s="323"/>
      <c r="F251" s="323"/>
      <c r="G251" s="323"/>
      <c r="H251" s="323">
        <v>24</v>
      </c>
      <c r="I251" s="323"/>
      <c r="J251" s="323"/>
      <c r="K251" s="323"/>
    </row>
    <row r="252" spans="2:11" hidden="1" x14ac:dyDescent="0.25">
      <c r="B252" s="323">
        <v>747</v>
      </c>
      <c r="C252" s="323"/>
      <c r="D252" s="323"/>
      <c r="E252" s="323"/>
      <c r="F252" s="323"/>
      <c r="G252" s="323"/>
      <c r="H252" s="323">
        <v>24</v>
      </c>
      <c r="I252" s="323"/>
      <c r="J252" s="323"/>
      <c r="K252" s="323"/>
    </row>
    <row r="253" spans="2:11" hidden="1" x14ac:dyDescent="0.25">
      <c r="B253" s="323">
        <v>748</v>
      </c>
      <c r="C253" s="323"/>
      <c r="D253" s="323"/>
      <c r="E253" s="323"/>
      <c r="F253" s="323"/>
      <c r="G253" s="323"/>
      <c r="H253" s="323">
        <v>24</v>
      </c>
      <c r="I253" s="323"/>
      <c r="J253" s="323"/>
      <c r="K253" s="323"/>
    </row>
    <row r="254" spans="2:11" hidden="1" x14ac:dyDescent="0.25">
      <c r="B254" s="323">
        <v>749</v>
      </c>
      <c r="C254" s="323"/>
      <c r="D254" s="323"/>
      <c r="E254" s="323"/>
      <c r="F254" s="323"/>
      <c r="G254" s="323"/>
      <c r="H254" s="323">
        <v>24</v>
      </c>
      <c r="I254" s="323"/>
      <c r="J254" s="323"/>
      <c r="K254" s="323"/>
    </row>
    <row r="255" spans="2:11" hidden="1" x14ac:dyDescent="0.25">
      <c r="B255" s="323">
        <v>750</v>
      </c>
      <c r="C255" s="323"/>
      <c r="D255" s="323"/>
      <c r="E255" s="323"/>
      <c r="F255" s="323"/>
      <c r="G255" s="323"/>
      <c r="H255" s="323">
        <v>24</v>
      </c>
      <c r="I255" s="323"/>
      <c r="J255" s="323"/>
      <c r="K255" s="323"/>
    </row>
    <row r="256" spans="2:11" hidden="1" x14ac:dyDescent="0.25">
      <c r="B256" s="323">
        <v>751</v>
      </c>
      <c r="C256" s="323"/>
      <c r="D256" s="323"/>
      <c r="E256" s="323"/>
      <c r="F256" s="323"/>
      <c r="G256" s="323"/>
      <c r="H256" s="323">
        <v>24</v>
      </c>
      <c r="I256" s="323"/>
      <c r="J256" s="323"/>
      <c r="K256" s="323"/>
    </row>
    <row r="257" spans="2:11" hidden="1" x14ac:dyDescent="0.25">
      <c r="B257" s="323">
        <v>752</v>
      </c>
      <c r="C257" s="323"/>
      <c r="D257" s="323"/>
      <c r="E257" s="323"/>
      <c r="F257" s="323"/>
      <c r="G257" s="323"/>
      <c r="H257" s="323">
        <v>24</v>
      </c>
      <c r="I257" s="323"/>
      <c r="J257" s="323"/>
      <c r="K257" s="323"/>
    </row>
    <row r="258" spans="2:11" hidden="1" x14ac:dyDescent="0.25">
      <c r="B258" s="323">
        <v>753</v>
      </c>
      <c r="C258" s="323"/>
      <c r="D258" s="323"/>
      <c r="E258" s="323"/>
      <c r="F258" s="323"/>
      <c r="G258" s="323"/>
      <c r="H258" s="323">
        <v>24</v>
      </c>
      <c r="I258" s="323"/>
      <c r="J258" s="323"/>
      <c r="K258" s="323"/>
    </row>
    <row r="259" spans="2:11" hidden="1" x14ac:dyDescent="0.25">
      <c r="B259" s="323">
        <v>754</v>
      </c>
      <c r="C259" s="323"/>
      <c r="D259" s="323"/>
      <c r="E259" s="323"/>
      <c r="F259" s="323"/>
      <c r="G259" s="323"/>
      <c r="H259" s="323">
        <v>24</v>
      </c>
      <c r="I259" s="323"/>
      <c r="J259" s="323"/>
      <c r="K259" s="323"/>
    </row>
    <row r="260" spans="2:11" hidden="1" x14ac:dyDescent="0.25">
      <c r="B260" s="323">
        <v>755</v>
      </c>
      <c r="C260" s="323"/>
      <c r="D260" s="323"/>
      <c r="E260" s="323"/>
      <c r="F260" s="323"/>
      <c r="G260" s="323"/>
      <c r="H260" s="323">
        <v>24</v>
      </c>
      <c r="I260" s="323"/>
      <c r="J260" s="323"/>
      <c r="K260" s="323"/>
    </row>
    <row r="261" spans="2:11" hidden="1" x14ac:dyDescent="0.25">
      <c r="B261" s="323">
        <v>756</v>
      </c>
      <c r="C261" s="323"/>
      <c r="D261" s="323"/>
      <c r="E261" s="323"/>
      <c r="F261" s="323"/>
      <c r="G261" s="323"/>
      <c r="H261" s="323">
        <v>24</v>
      </c>
      <c r="I261" s="323"/>
      <c r="J261" s="323"/>
      <c r="K261" s="323"/>
    </row>
    <row r="262" spans="2:11" hidden="1" x14ac:dyDescent="0.25">
      <c r="B262" s="323">
        <v>757</v>
      </c>
      <c r="C262" s="323"/>
      <c r="D262" s="323"/>
      <c r="E262" s="323"/>
      <c r="F262" s="323"/>
      <c r="G262" s="323"/>
      <c r="H262" s="323">
        <v>24</v>
      </c>
      <c r="I262" s="323"/>
      <c r="J262" s="323"/>
      <c r="K262" s="323"/>
    </row>
    <row r="263" spans="2:11" hidden="1" x14ac:dyDescent="0.25">
      <c r="B263" s="323">
        <v>758</v>
      </c>
      <c r="C263" s="323"/>
      <c r="D263" s="323"/>
      <c r="E263" s="323"/>
      <c r="F263" s="323"/>
      <c r="G263" s="323"/>
      <c r="H263" s="323">
        <v>24</v>
      </c>
      <c r="I263" s="323"/>
      <c r="J263" s="323"/>
      <c r="K263" s="323"/>
    </row>
    <row r="264" spans="2:11" hidden="1" x14ac:dyDescent="0.25">
      <c r="B264" s="323">
        <v>759</v>
      </c>
      <c r="C264" s="323"/>
      <c r="D264" s="323"/>
      <c r="E264" s="323"/>
      <c r="F264" s="323"/>
      <c r="G264" s="323"/>
      <c r="H264" s="323">
        <v>24</v>
      </c>
      <c r="I264" s="323"/>
      <c r="J264" s="323"/>
      <c r="K264" s="323"/>
    </row>
    <row r="265" spans="2:11" hidden="1" x14ac:dyDescent="0.25">
      <c r="B265" s="323">
        <v>760</v>
      </c>
      <c r="C265" s="323"/>
      <c r="D265" s="323"/>
      <c r="E265" s="323"/>
      <c r="F265" s="323"/>
      <c r="G265" s="323"/>
      <c r="H265" s="323">
        <v>24</v>
      </c>
      <c r="I265" s="323"/>
      <c r="J265" s="323"/>
      <c r="K265" s="323"/>
    </row>
    <row r="266" spans="2:11" hidden="1" x14ac:dyDescent="0.25">
      <c r="B266" s="323">
        <v>761</v>
      </c>
      <c r="C266" s="323"/>
      <c r="D266" s="323"/>
      <c r="E266" s="323"/>
      <c r="F266" s="323"/>
      <c r="G266" s="323"/>
      <c r="H266" s="323">
        <v>24</v>
      </c>
      <c r="I266" s="323"/>
      <c r="J266" s="323"/>
      <c r="K266" s="323"/>
    </row>
    <row r="267" spans="2:11" hidden="1" x14ac:dyDescent="0.25">
      <c r="B267" s="323">
        <v>762</v>
      </c>
      <c r="C267" s="323"/>
      <c r="D267" s="323"/>
      <c r="E267" s="323"/>
      <c r="F267" s="323"/>
      <c r="G267" s="323"/>
      <c r="H267" s="323">
        <v>24</v>
      </c>
      <c r="I267" s="323"/>
      <c r="J267" s="323"/>
      <c r="K267" s="323"/>
    </row>
    <row r="268" spans="2:11" hidden="1" x14ac:dyDescent="0.25">
      <c r="B268" s="323">
        <v>763</v>
      </c>
      <c r="C268" s="323"/>
      <c r="D268" s="323"/>
      <c r="E268" s="323"/>
      <c r="F268" s="323"/>
      <c r="G268" s="323"/>
      <c r="H268" s="323">
        <v>24</v>
      </c>
      <c r="I268" s="323"/>
      <c r="J268" s="323"/>
      <c r="K268" s="323"/>
    </row>
    <row r="269" spans="2:11" hidden="1" x14ac:dyDescent="0.25">
      <c r="B269" s="323">
        <v>764</v>
      </c>
      <c r="C269" s="323"/>
      <c r="D269" s="323"/>
      <c r="E269" s="323"/>
      <c r="F269" s="323"/>
      <c r="G269" s="323"/>
      <c r="H269" s="323">
        <v>24</v>
      </c>
      <c r="I269" s="323"/>
      <c r="J269" s="323"/>
      <c r="K269" s="323"/>
    </row>
    <row r="270" spans="2:11" hidden="1" x14ac:dyDescent="0.25">
      <c r="B270" s="323">
        <v>765</v>
      </c>
      <c r="C270" s="323"/>
      <c r="D270" s="323"/>
      <c r="E270" s="323"/>
      <c r="F270" s="323"/>
      <c r="G270" s="323"/>
      <c r="H270" s="323">
        <v>24</v>
      </c>
      <c r="I270" s="323"/>
      <c r="J270" s="323"/>
      <c r="K270" s="323"/>
    </row>
    <row r="271" spans="2:11" hidden="1" x14ac:dyDescent="0.25">
      <c r="B271" s="323">
        <v>766</v>
      </c>
      <c r="C271" s="323"/>
      <c r="D271" s="323"/>
      <c r="E271" s="323"/>
      <c r="F271" s="323"/>
      <c r="G271" s="323"/>
      <c r="H271" s="323">
        <v>24</v>
      </c>
      <c r="I271" s="323"/>
      <c r="J271" s="323"/>
      <c r="K271" s="323"/>
    </row>
    <row r="272" spans="2:11" hidden="1" x14ac:dyDescent="0.25">
      <c r="B272" s="323">
        <v>767</v>
      </c>
      <c r="C272" s="323"/>
      <c r="D272" s="323"/>
      <c r="E272" s="323"/>
      <c r="F272" s="323"/>
      <c r="G272" s="323"/>
      <c r="H272" s="323">
        <v>24</v>
      </c>
      <c r="I272" s="323"/>
      <c r="J272" s="323"/>
      <c r="K272" s="323"/>
    </row>
    <row r="273" spans="2:11" hidden="1" x14ac:dyDescent="0.25">
      <c r="B273" s="323">
        <v>768</v>
      </c>
      <c r="C273" s="323"/>
      <c r="D273" s="323"/>
      <c r="E273" s="323"/>
      <c r="F273" s="323"/>
      <c r="G273" s="323"/>
      <c r="H273" s="323">
        <v>24</v>
      </c>
      <c r="I273" s="323"/>
      <c r="J273" s="323"/>
      <c r="K273" s="323"/>
    </row>
    <row r="274" spans="2:11" hidden="1" x14ac:dyDescent="0.25">
      <c r="B274" s="323">
        <v>769</v>
      </c>
      <c r="C274" s="323"/>
      <c r="D274" s="323"/>
      <c r="E274" s="323"/>
      <c r="F274" s="323"/>
      <c r="G274" s="323"/>
      <c r="H274" s="323">
        <v>24</v>
      </c>
      <c r="I274" s="323"/>
      <c r="J274" s="323"/>
      <c r="K274" s="323"/>
    </row>
    <row r="275" spans="2:11" hidden="1" x14ac:dyDescent="0.25">
      <c r="B275" s="323">
        <v>770</v>
      </c>
      <c r="C275" s="323"/>
      <c r="D275" s="323"/>
      <c r="E275" s="323"/>
      <c r="F275" s="323"/>
      <c r="G275" s="323"/>
      <c r="H275" s="323">
        <v>24</v>
      </c>
      <c r="I275" s="323"/>
      <c r="J275" s="323"/>
      <c r="K275" s="323"/>
    </row>
    <row r="276" spans="2:11" hidden="1" x14ac:dyDescent="0.25">
      <c r="B276" s="323">
        <v>771</v>
      </c>
      <c r="C276" s="323"/>
      <c r="D276" s="323"/>
      <c r="E276" s="323"/>
      <c r="F276" s="323"/>
      <c r="G276" s="323"/>
      <c r="H276" s="323">
        <v>24</v>
      </c>
      <c r="I276" s="323"/>
      <c r="J276" s="323"/>
      <c r="K276" s="323"/>
    </row>
    <row r="277" spans="2:11" hidden="1" x14ac:dyDescent="0.25">
      <c r="B277" s="323">
        <v>772</v>
      </c>
      <c r="C277" s="323"/>
      <c r="D277" s="323"/>
      <c r="E277" s="323"/>
      <c r="F277" s="323"/>
      <c r="G277" s="323"/>
      <c r="H277" s="323">
        <v>24</v>
      </c>
      <c r="I277" s="323"/>
      <c r="J277" s="323"/>
      <c r="K277" s="323"/>
    </row>
    <row r="278" spans="2:11" hidden="1" x14ac:dyDescent="0.25">
      <c r="B278" s="323">
        <v>773</v>
      </c>
      <c r="C278" s="323"/>
      <c r="D278" s="323"/>
      <c r="E278" s="323"/>
      <c r="F278" s="323"/>
      <c r="G278" s="323"/>
      <c r="H278" s="323">
        <v>24</v>
      </c>
      <c r="I278" s="323"/>
      <c r="J278" s="323"/>
      <c r="K278" s="323"/>
    </row>
    <row r="279" spans="2:11" hidden="1" x14ac:dyDescent="0.25">
      <c r="B279" s="323">
        <v>774</v>
      </c>
      <c r="C279" s="323"/>
      <c r="D279" s="323"/>
      <c r="E279" s="323"/>
      <c r="F279" s="323"/>
      <c r="G279" s="323"/>
      <c r="H279" s="323">
        <v>24</v>
      </c>
      <c r="I279" s="323"/>
      <c r="J279" s="323"/>
      <c r="K279" s="323"/>
    </row>
    <row r="280" spans="2:11" hidden="1" x14ac:dyDescent="0.25">
      <c r="B280" s="323">
        <v>775</v>
      </c>
      <c r="C280" s="323"/>
      <c r="D280" s="323"/>
      <c r="E280" s="323"/>
      <c r="F280" s="323"/>
      <c r="G280" s="323"/>
      <c r="H280" s="323">
        <v>24</v>
      </c>
      <c r="I280" s="323"/>
      <c r="J280" s="323"/>
      <c r="K280" s="323"/>
    </row>
    <row r="281" spans="2:11" hidden="1" x14ac:dyDescent="0.25">
      <c r="B281" s="323">
        <v>776</v>
      </c>
      <c r="C281" s="323"/>
      <c r="D281" s="323"/>
      <c r="E281" s="323"/>
      <c r="F281" s="323"/>
      <c r="G281" s="323"/>
      <c r="H281" s="323">
        <v>24</v>
      </c>
      <c r="I281" s="323"/>
      <c r="J281" s="323"/>
      <c r="K281" s="323"/>
    </row>
    <row r="282" spans="2:11" hidden="1" x14ac:dyDescent="0.25">
      <c r="B282" s="323">
        <v>777</v>
      </c>
      <c r="C282" s="323"/>
      <c r="D282" s="323"/>
      <c r="E282" s="323"/>
      <c r="F282" s="323"/>
      <c r="G282" s="323"/>
      <c r="H282" s="323">
        <v>24</v>
      </c>
      <c r="I282" s="323"/>
      <c r="J282" s="323"/>
      <c r="K282" s="323"/>
    </row>
    <row r="283" spans="2:11" hidden="1" x14ac:dyDescent="0.25">
      <c r="B283" s="323">
        <v>778</v>
      </c>
      <c r="C283" s="323"/>
      <c r="D283" s="323"/>
      <c r="E283" s="323"/>
      <c r="F283" s="323"/>
      <c r="G283" s="323"/>
      <c r="H283" s="323">
        <v>24</v>
      </c>
      <c r="I283" s="323"/>
      <c r="J283" s="323"/>
      <c r="K283" s="323"/>
    </row>
    <row r="284" spans="2:11" hidden="1" x14ac:dyDescent="0.25">
      <c r="B284" s="323">
        <v>779</v>
      </c>
      <c r="C284" s="323"/>
      <c r="D284" s="323"/>
      <c r="E284" s="323"/>
      <c r="F284" s="323"/>
      <c r="G284" s="323"/>
      <c r="H284" s="323">
        <v>24</v>
      </c>
      <c r="I284" s="323"/>
      <c r="J284" s="323"/>
      <c r="K284" s="323"/>
    </row>
    <row r="285" spans="2:11" hidden="1" x14ac:dyDescent="0.25">
      <c r="B285" s="323">
        <v>780</v>
      </c>
      <c r="C285" s="323"/>
      <c r="D285" s="323"/>
      <c r="E285" s="323"/>
      <c r="F285" s="323"/>
      <c r="G285" s="323"/>
      <c r="H285" s="323">
        <v>24</v>
      </c>
      <c r="I285" s="323"/>
      <c r="J285" s="323"/>
      <c r="K285" s="323"/>
    </row>
    <row r="286" spans="2:11" hidden="1" x14ac:dyDescent="0.25">
      <c r="B286" s="323">
        <v>781</v>
      </c>
      <c r="C286" s="323"/>
      <c r="D286" s="323"/>
      <c r="E286" s="323"/>
      <c r="F286" s="323"/>
      <c r="G286" s="323"/>
      <c r="H286" s="323">
        <v>24</v>
      </c>
      <c r="I286" s="323"/>
      <c r="J286" s="323"/>
      <c r="K286" s="323"/>
    </row>
    <row r="287" spans="2:11" hidden="1" x14ac:dyDescent="0.25">
      <c r="B287" s="323">
        <v>782</v>
      </c>
      <c r="C287" s="323"/>
      <c r="D287" s="323"/>
      <c r="E287" s="323"/>
      <c r="F287" s="323"/>
      <c r="G287" s="323"/>
      <c r="H287" s="323">
        <v>24</v>
      </c>
      <c r="I287" s="323"/>
      <c r="J287" s="323"/>
      <c r="K287" s="323"/>
    </row>
    <row r="288" spans="2:11" hidden="1" x14ac:dyDescent="0.25">
      <c r="B288" s="323">
        <v>783</v>
      </c>
      <c r="C288" s="323"/>
      <c r="D288" s="323"/>
      <c r="E288" s="323"/>
      <c r="F288" s="323"/>
      <c r="G288" s="323"/>
      <c r="H288" s="323">
        <v>24</v>
      </c>
      <c r="I288" s="323"/>
      <c r="J288" s="323"/>
      <c r="K288" s="323"/>
    </row>
    <row r="289" spans="2:11" hidden="1" x14ac:dyDescent="0.25">
      <c r="B289" s="323">
        <v>784</v>
      </c>
      <c r="C289" s="323"/>
      <c r="D289" s="323"/>
      <c r="E289" s="323"/>
      <c r="F289" s="323"/>
      <c r="G289" s="323"/>
      <c r="H289" s="323">
        <v>24</v>
      </c>
      <c r="I289" s="323"/>
      <c r="J289" s="323"/>
      <c r="K289" s="323"/>
    </row>
    <row r="290" spans="2:11" hidden="1" x14ac:dyDescent="0.25">
      <c r="B290" s="323">
        <v>785</v>
      </c>
      <c r="C290" s="323"/>
      <c r="D290" s="323"/>
      <c r="E290" s="323"/>
      <c r="F290" s="323"/>
      <c r="G290" s="323"/>
      <c r="H290" s="323">
        <v>24</v>
      </c>
      <c r="I290" s="323"/>
      <c r="J290" s="323"/>
      <c r="K290" s="323"/>
    </row>
    <row r="291" spans="2:11" hidden="1" x14ac:dyDescent="0.25">
      <c r="B291" s="323">
        <v>786</v>
      </c>
      <c r="C291" s="323"/>
      <c r="D291" s="323"/>
      <c r="E291" s="323"/>
      <c r="F291" s="323"/>
      <c r="G291" s="323"/>
      <c r="H291" s="323">
        <v>24</v>
      </c>
      <c r="I291" s="323"/>
      <c r="J291" s="323"/>
      <c r="K291" s="323"/>
    </row>
    <row r="292" spans="2:11" hidden="1" x14ac:dyDescent="0.25">
      <c r="B292" s="323">
        <v>787</v>
      </c>
      <c r="C292" s="323"/>
      <c r="D292" s="323"/>
      <c r="E292" s="323"/>
      <c r="F292" s="323"/>
      <c r="G292" s="323"/>
      <c r="H292" s="323">
        <v>24</v>
      </c>
      <c r="I292" s="323"/>
      <c r="J292" s="323"/>
      <c r="K292" s="323"/>
    </row>
    <row r="293" spans="2:11" hidden="1" x14ac:dyDescent="0.25">
      <c r="B293" s="323">
        <v>788</v>
      </c>
      <c r="C293" s="323"/>
      <c r="D293" s="323"/>
      <c r="E293" s="323"/>
      <c r="F293" s="323"/>
      <c r="G293" s="323"/>
      <c r="H293" s="323">
        <v>24</v>
      </c>
      <c r="I293" s="323"/>
      <c r="J293" s="323"/>
      <c r="K293" s="323"/>
    </row>
    <row r="294" spans="2:11" hidden="1" x14ac:dyDescent="0.25">
      <c r="B294" s="323">
        <v>789</v>
      </c>
      <c r="C294" s="323"/>
      <c r="D294" s="323"/>
      <c r="E294" s="323"/>
      <c r="F294" s="323"/>
      <c r="G294" s="323"/>
      <c r="H294" s="323">
        <v>24</v>
      </c>
      <c r="I294" s="323"/>
      <c r="J294" s="323"/>
      <c r="K294" s="323"/>
    </row>
    <row r="295" spans="2:11" hidden="1" x14ac:dyDescent="0.25">
      <c r="B295" s="323">
        <v>790</v>
      </c>
      <c r="C295" s="323"/>
      <c r="D295" s="323"/>
      <c r="E295" s="323"/>
      <c r="F295" s="323"/>
      <c r="G295" s="323"/>
      <c r="H295" s="323">
        <v>24</v>
      </c>
      <c r="I295" s="323"/>
      <c r="J295" s="323"/>
      <c r="K295" s="323"/>
    </row>
    <row r="296" spans="2:11" hidden="1" x14ac:dyDescent="0.25">
      <c r="B296" s="323">
        <v>791</v>
      </c>
      <c r="C296" s="323"/>
      <c r="D296" s="323"/>
      <c r="E296" s="323"/>
      <c r="F296" s="323"/>
      <c r="G296" s="323"/>
      <c r="H296" s="323">
        <v>24</v>
      </c>
      <c r="I296" s="323"/>
      <c r="J296" s="323"/>
      <c r="K296" s="323"/>
    </row>
    <row r="297" spans="2:11" hidden="1" x14ac:dyDescent="0.25">
      <c r="B297" s="323">
        <v>792</v>
      </c>
      <c r="C297" s="323"/>
      <c r="D297" s="323"/>
      <c r="E297" s="323"/>
      <c r="F297" s="323"/>
      <c r="G297" s="323"/>
      <c r="H297" s="323">
        <v>24</v>
      </c>
      <c r="I297" s="323"/>
      <c r="J297" s="323"/>
      <c r="K297" s="323"/>
    </row>
    <row r="298" spans="2:11" hidden="1" x14ac:dyDescent="0.25">
      <c r="B298" s="323">
        <v>793</v>
      </c>
      <c r="C298" s="323"/>
      <c r="D298" s="323"/>
      <c r="E298" s="323"/>
      <c r="F298" s="323"/>
      <c r="G298" s="323"/>
      <c r="H298" s="323">
        <v>24</v>
      </c>
      <c r="I298" s="323"/>
      <c r="J298" s="323"/>
      <c r="K298" s="323"/>
    </row>
    <row r="299" spans="2:11" hidden="1" x14ac:dyDescent="0.25">
      <c r="B299" s="323">
        <v>794</v>
      </c>
      <c r="C299" s="323"/>
      <c r="D299" s="323"/>
      <c r="E299" s="323"/>
      <c r="F299" s="323"/>
      <c r="G299" s="323"/>
      <c r="H299" s="323">
        <v>24</v>
      </c>
      <c r="I299" s="323"/>
      <c r="J299" s="323"/>
      <c r="K299" s="323"/>
    </row>
    <row r="300" spans="2:11" hidden="1" x14ac:dyDescent="0.25">
      <c r="B300" s="323">
        <v>795</v>
      </c>
      <c r="C300" s="323"/>
      <c r="D300" s="323"/>
      <c r="E300" s="323"/>
      <c r="F300" s="323"/>
      <c r="G300" s="323"/>
      <c r="H300" s="323">
        <v>24</v>
      </c>
      <c r="I300" s="323"/>
      <c r="J300" s="323"/>
      <c r="K300" s="323"/>
    </row>
    <row r="301" spans="2:11" hidden="1" x14ac:dyDescent="0.25">
      <c r="B301" s="323">
        <v>796</v>
      </c>
      <c r="C301" s="323"/>
      <c r="D301" s="323"/>
      <c r="E301" s="323"/>
      <c r="F301" s="323"/>
      <c r="G301" s="323"/>
      <c r="H301" s="323">
        <v>24</v>
      </c>
      <c r="I301" s="323"/>
      <c r="J301" s="323"/>
      <c r="K301" s="323"/>
    </row>
    <row r="302" spans="2:11" hidden="1" x14ac:dyDescent="0.25">
      <c r="B302" s="323">
        <v>797</v>
      </c>
      <c r="C302" s="323"/>
      <c r="D302" s="323"/>
      <c r="E302" s="323"/>
      <c r="F302" s="323"/>
      <c r="G302" s="323"/>
      <c r="H302" s="323">
        <v>24</v>
      </c>
      <c r="I302" s="323"/>
      <c r="J302" s="323"/>
      <c r="K302" s="323"/>
    </row>
    <row r="303" spans="2:11" hidden="1" x14ac:dyDescent="0.25">
      <c r="B303" s="323">
        <v>798</v>
      </c>
      <c r="C303" s="323"/>
      <c r="D303" s="323"/>
      <c r="E303" s="323"/>
      <c r="F303" s="323"/>
      <c r="G303" s="323"/>
      <c r="H303" s="323">
        <v>24</v>
      </c>
      <c r="I303" s="323"/>
      <c r="J303" s="323"/>
      <c r="K303" s="323"/>
    </row>
    <row r="304" spans="2:11" hidden="1" x14ac:dyDescent="0.25">
      <c r="B304" s="323">
        <v>799</v>
      </c>
      <c r="C304" s="323"/>
      <c r="D304" s="323"/>
      <c r="E304" s="323"/>
      <c r="F304" s="323"/>
      <c r="G304" s="323"/>
      <c r="H304" s="323">
        <v>24</v>
      </c>
      <c r="I304" s="323"/>
      <c r="J304" s="323"/>
      <c r="K304" s="323"/>
    </row>
    <row r="305" spans="2:11" hidden="1" x14ac:dyDescent="0.25">
      <c r="B305" s="323">
        <v>800</v>
      </c>
      <c r="C305" s="323"/>
      <c r="D305" s="323"/>
      <c r="E305" s="323"/>
      <c r="F305" s="323"/>
      <c r="G305" s="323"/>
      <c r="H305" s="323">
        <v>24</v>
      </c>
      <c r="I305" s="323"/>
      <c r="J305" s="323"/>
      <c r="K305" s="323"/>
    </row>
    <row r="306" spans="2:11" hidden="1" x14ac:dyDescent="0.25">
      <c r="B306" s="323">
        <v>801</v>
      </c>
      <c r="C306" s="323"/>
      <c r="D306" s="323"/>
      <c r="E306" s="323"/>
      <c r="F306" s="323"/>
      <c r="G306" s="323"/>
      <c r="H306" s="323">
        <v>24</v>
      </c>
      <c r="I306" s="323"/>
      <c r="J306" s="323"/>
      <c r="K306" s="323"/>
    </row>
    <row r="307" spans="2:11" hidden="1" x14ac:dyDescent="0.25">
      <c r="B307" s="323">
        <v>802</v>
      </c>
      <c r="C307" s="323"/>
      <c r="D307" s="323"/>
      <c r="E307" s="323"/>
      <c r="F307" s="323"/>
      <c r="G307" s="323"/>
      <c r="H307" s="323">
        <v>24</v>
      </c>
      <c r="I307" s="323"/>
      <c r="J307" s="323"/>
      <c r="K307" s="323"/>
    </row>
    <row r="308" spans="2:11" hidden="1" x14ac:dyDescent="0.25">
      <c r="B308" s="323">
        <v>803</v>
      </c>
      <c r="C308" s="323"/>
      <c r="D308" s="323"/>
      <c r="E308" s="323"/>
      <c r="F308" s="323"/>
      <c r="G308" s="323"/>
      <c r="H308" s="323">
        <v>24</v>
      </c>
      <c r="I308" s="323"/>
      <c r="J308" s="323"/>
      <c r="K308" s="323"/>
    </row>
    <row r="309" spans="2:11" hidden="1" x14ac:dyDescent="0.25"/>
    <row r="310" spans="2:11" hidden="1" x14ac:dyDescent="0.25"/>
    <row r="311" spans="2:11" hidden="1" x14ac:dyDescent="0.25"/>
    <row r="312" spans="2:11" hidden="1" x14ac:dyDescent="0.25"/>
    <row r="313" spans="2:11" hidden="1" x14ac:dyDescent="0.25"/>
    <row r="314" spans="2:11" hidden="1" x14ac:dyDescent="0.25"/>
    <row r="315" spans="2:11" hidden="1" x14ac:dyDescent="0.25"/>
    <row r="316" spans="2:11" hidden="1" x14ac:dyDescent="0.25"/>
    <row r="317" spans="2:11" hidden="1" x14ac:dyDescent="0.25"/>
    <row r="318" spans="2:11" hidden="1" x14ac:dyDescent="0.25"/>
    <row r="319" spans="2:11" hidden="1" x14ac:dyDescent="0.25"/>
    <row r="320" spans="2:11"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sheetData>
  <sheetProtection password="DFA8" sheet="1" objects="1" scenarios="1" selectLockedCells="1" selectUnlockedCells="1"/>
  <mergeCells count="591">
    <mergeCell ref="AT86:BK86"/>
    <mergeCell ref="AT87:BK87"/>
    <mergeCell ref="AT90:BK90"/>
    <mergeCell ref="DP83:DU83"/>
    <mergeCell ref="DV83:EA83"/>
    <mergeCell ref="DP3:EF3"/>
    <mergeCell ref="DP4:EF4"/>
    <mergeCell ref="CY67:DP67"/>
    <mergeCell ref="BX83:CC83"/>
    <mergeCell ref="CD83:CI83"/>
    <mergeCell ref="CR83:CW83"/>
    <mergeCell ref="CX83:DC83"/>
    <mergeCell ref="DD83:DI83"/>
    <mergeCell ref="DJ83:DO83"/>
    <mergeCell ref="DD82:DO82"/>
    <mergeCell ref="DP82:EA82"/>
    <mergeCell ref="BX82:CI82"/>
    <mergeCell ref="CR82:DC82"/>
    <mergeCell ref="AT63:BK63"/>
    <mergeCell ref="BQ63:CH63"/>
    <mergeCell ref="AT64:BK64"/>
    <mergeCell ref="BQ64:CH64"/>
    <mergeCell ref="BQ65:CH65"/>
    <mergeCell ref="BQ67:CH67"/>
    <mergeCell ref="AB83:AG83"/>
    <mergeCell ref="AH83:AM83"/>
    <mergeCell ref="AN83:AS83"/>
    <mergeCell ref="AT83:AY83"/>
    <mergeCell ref="AZ83:BE83"/>
    <mergeCell ref="BF83:BK83"/>
    <mergeCell ref="BL83:BQ83"/>
    <mergeCell ref="BR83:BW83"/>
    <mergeCell ref="AB82:AM82"/>
    <mergeCell ref="AN82:AY82"/>
    <mergeCell ref="AZ82:BK82"/>
    <mergeCell ref="BL82:BW82"/>
    <mergeCell ref="AB81:AM81"/>
    <mergeCell ref="AN81:AY81"/>
    <mergeCell ref="AZ81:BK81"/>
    <mergeCell ref="BL81:BW81"/>
    <mergeCell ref="CR81:DC81"/>
    <mergeCell ref="DD81:DO81"/>
    <mergeCell ref="BL80:BQ80"/>
    <mergeCell ref="BR80:BW80"/>
    <mergeCell ref="CR80:CW80"/>
    <mergeCell ref="CX80:DC80"/>
    <mergeCell ref="DD80:DI80"/>
    <mergeCell ref="DJ80:DO80"/>
    <mergeCell ref="AB80:AG80"/>
    <mergeCell ref="AH80:AM80"/>
    <mergeCell ref="AN80:AS80"/>
    <mergeCell ref="AT80:AY80"/>
    <mergeCell ref="AZ80:BE80"/>
    <mergeCell ref="BF80:BK80"/>
    <mergeCell ref="AB74:AM74"/>
    <mergeCell ref="AB75:AG75"/>
    <mergeCell ref="AH75:AM75"/>
    <mergeCell ref="AN75:BA75"/>
    <mergeCell ref="AB76:AM76"/>
    <mergeCell ref="AB78:BW78"/>
    <mergeCell ref="CY68:DP68"/>
    <mergeCell ref="BQ69:CH69"/>
    <mergeCell ref="CY69:DP69"/>
    <mergeCell ref="AB72:BA72"/>
    <mergeCell ref="AB73:AG73"/>
    <mergeCell ref="AH73:AM73"/>
    <mergeCell ref="AN73:BA73"/>
    <mergeCell ref="BQ68:CH68"/>
    <mergeCell ref="AT58:BK58"/>
    <mergeCell ref="AT59:BB59"/>
    <mergeCell ref="BC59:BK59"/>
    <mergeCell ref="BQ59:CH59"/>
    <mergeCell ref="BQ60:CH60"/>
    <mergeCell ref="AT62:BK62"/>
    <mergeCell ref="M49:P49"/>
    <mergeCell ref="M50:P50"/>
    <mergeCell ref="M51:P51"/>
    <mergeCell ref="M52:P52"/>
    <mergeCell ref="M53:P53"/>
    <mergeCell ref="M54:P54"/>
    <mergeCell ref="BC60:BK60"/>
    <mergeCell ref="M46:P46"/>
    <mergeCell ref="S46:AB46"/>
    <mergeCell ref="M47:P47"/>
    <mergeCell ref="S47:AB47"/>
    <mergeCell ref="M48:P48"/>
    <mergeCell ref="S48:AB48"/>
    <mergeCell ref="S42:AB42"/>
    <mergeCell ref="M43:P43"/>
    <mergeCell ref="S43:AB43"/>
    <mergeCell ref="M44:P44"/>
    <mergeCell ref="S44:AB44"/>
    <mergeCell ref="M45:P45"/>
    <mergeCell ref="S45:AB45"/>
    <mergeCell ref="BJ29:BX29"/>
    <mergeCell ref="BY29:CM29"/>
    <mergeCell ref="B30:BI31"/>
    <mergeCell ref="BJ30:BX31"/>
    <mergeCell ref="BY30:CM31"/>
    <mergeCell ref="CR30:EG33"/>
    <mergeCell ref="B32:BI33"/>
    <mergeCell ref="BJ32:CM33"/>
    <mergeCell ref="B20:BI21"/>
    <mergeCell ref="BJ20:CM21"/>
    <mergeCell ref="CR20:DK21"/>
    <mergeCell ref="BJ26:BX26"/>
    <mergeCell ref="BY26:CM26"/>
    <mergeCell ref="CR26:EG28"/>
    <mergeCell ref="B27:BI28"/>
    <mergeCell ref="BJ27:BX28"/>
    <mergeCell ref="BY27:CM28"/>
    <mergeCell ref="DL23:DV23"/>
    <mergeCell ref="DW23:EF23"/>
    <mergeCell ref="DL24:DV24"/>
    <mergeCell ref="DW24:EF24"/>
    <mergeCell ref="B6:AS6"/>
    <mergeCell ref="BF6:CQ6"/>
    <mergeCell ref="B7:BI8"/>
    <mergeCell ref="BJ7:CM8"/>
    <mergeCell ref="DP7:DT8"/>
    <mergeCell ref="B13:BI14"/>
    <mergeCell ref="BJ13:BX14"/>
    <mergeCell ref="BY13:CM14"/>
    <mergeCell ref="B18:BI19"/>
    <mergeCell ref="BJ18:CM19"/>
    <mergeCell ref="CR18:DK19"/>
    <mergeCell ref="EI17:EV17"/>
    <mergeCell ref="EW17:FJ17"/>
    <mergeCell ref="DU7:DW8"/>
    <mergeCell ref="DX7:EA8"/>
    <mergeCell ref="EB7:EF8"/>
    <mergeCell ref="B9:BI10"/>
    <mergeCell ref="BJ9:CM10"/>
    <mergeCell ref="BJ12:BX12"/>
    <mergeCell ref="BY12:CM12"/>
    <mergeCell ref="CR7:DO8"/>
    <mergeCell ref="EG7:EW7"/>
    <mergeCell ref="EG8:EW8"/>
    <mergeCell ref="CR3:DO3"/>
    <mergeCell ref="CR4:DO4"/>
    <mergeCell ref="DL18:EF18"/>
    <mergeCell ref="DL20:EF20"/>
    <mergeCell ref="DL19:DV19"/>
    <mergeCell ref="DW19:EF19"/>
    <mergeCell ref="DL21:DV21"/>
    <mergeCell ref="DW21:EF21"/>
    <mergeCell ref="DL16:EF16"/>
    <mergeCell ref="CR17:DK17"/>
    <mergeCell ref="DL17:EF17"/>
    <mergeCell ref="CR16:DK16"/>
    <mergeCell ref="AT88:BK88"/>
    <mergeCell ref="AT89:BK89"/>
    <mergeCell ref="FK17:FX17"/>
    <mergeCell ref="EW16:FX16"/>
    <mergeCell ref="EI15:FX15"/>
    <mergeCell ref="EI18:EV18"/>
    <mergeCell ref="EI20:EV20"/>
    <mergeCell ref="EI19:EO19"/>
    <mergeCell ref="EP19:EV19"/>
    <mergeCell ref="EI21:EO21"/>
    <mergeCell ref="EP21:EV21"/>
    <mergeCell ref="EW18:FJ18"/>
    <mergeCell ref="EW19:FC19"/>
    <mergeCell ref="FD19:FJ19"/>
    <mergeCell ref="EW20:FJ20"/>
    <mergeCell ref="EW21:FC21"/>
    <mergeCell ref="FD21:FJ21"/>
    <mergeCell ref="FK18:FX18"/>
    <mergeCell ref="FK19:FQ19"/>
    <mergeCell ref="FR19:FX19"/>
    <mergeCell ref="FK20:FX20"/>
    <mergeCell ref="FK21:FQ21"/>
    <mergeCell ref="FR21:FX21"/>
    <mergeCell ref="EI16:EV16"/>
    <mergeCell ref="B100:G100"/>
    <mergeCell ref="B101:G101"/>
    <mergeCell ref="B102:G102"/>
    <mergeCell ref="H103:K103"/>
    <mergeCell ref="B96:G96"/>
    <mergeCell ref="B105:G105"/>
    <mergeCell ref="B106:G106"/>
    <mergeCell ref="H99:K99"/>
    <mergeCell ref="H100:K100"/>
    <mergeCell ref="H101:K101"/>
    <mergeCell ref="H102:K102"/>
    <mergeCell ref="H105:K105"/>
    <mergeCell ref="H106:K106"/>
    <mergeCell ref="B107:G107"/>
    <mergeCell ref="B108:G108"/>
    <mergeCell ref="B109:G109"/>
    <mergeCell ref="B110:G110"/>
    <mergeCell ref="B111:G111"/>
    <mergeCell ref="B112:G112"/>
    <mergeCell ref="B113:G113"/>
    <mergeCell ref="B114:G114"/>
    <mergeCell ref="B115:G115"/>
    <mergeCell ref="B116:G116"/>
    <mergeCell ref="B117:G117"/>
    <mergeCell ref="B118:G118"/>
    <mergeCell ref="B119:G119"/>
    <mergeCell ref="B120:G120"/>
    <mergeCell ref="B121:G121"/>
    <mergeCell ref="B122:G122"/>
    <mergeCell ref="B123:G123"/>
    <mergeCell ref="B124:G124"/>
    <mergeCell ref="B125:G125"/>
    <mergeCell ref="B126:G126"/>
    <mergeCell ref="B127:G127"/>
    <mergeCell ref="B128:G128"/>
    <mergeCell ref="B129:G129"/>
    <mergeCell ref="B130:G130"/>
    <mergeCell ref="B131:G131"/>
    <mergeCell ref="B132:G132"/>
    <mergeCell ref="B133:G133"/>
    <mergeCell ref="B134:G134"/>
    <mergeCell ref="B135:G135"/>
    <mergeCell ref="B136:G136"/>
    <mergeCell ref="B137:G137"/>
    <mergeCell ref="B138:G138"/>
    <mergeCell ref="B139:G139"/>
    <mergeCell ref="B140:G140"/>
    <mergeCell ref="B141:G141"/>
    <mergeCell ref="B142:G142"/>
    <mergeCell ref="B143:G143"/>
    <mergeCell ref="B144:G144"/>
    <mergeCell ref="B145:G145"/>
    <mergeCell ref="B146:G146"/>
    <mergeCell ref="B147:G147"/>
    <mergeCell ref="B148:G148"/>
    <mergeCell ref="B149:G149"/>
    <mergeCell ref="B150:G150"/>
    <mergeCell ref="B151:G151"/>
    <mergeCell ref="B152:G152"/>
    <mergeCell ref="B153:G153"/>
    <mergeCell ref="B154:G154"/>
    <mergeCell ref="B155:G155"/>
    <mergeCell ref="B156:G156"/>
    <mergeCell ref="B157:G157"/>
    <mergeCell ref="B158:G158"/>
    <mergeCell ref="B159:G159"/>
    <mergeCell ref="B160:G160"/>
    <mergeCell ref="B161:G161"/>
    <mergeCell ref="B162:G162"/>
    <mergeCell ref="B163:G163"/>
    <mergeCell ref="B164:G164"/>
    <mergeCell ref="B165:G165"/>
    <mergeCell ref="B166:G166"/>
    <mergeCell ref="B167:G167"/>
    <mergeCell ref="B168:G168"/>
    <mergeCell ref="B169:G169"/>
    <mergeCell ref="B170:G170"/>
    <mergeCell ref="B171:G171"/>
    <mergeCell ref="B172:G172"/>
    <mergeCell ref="B173:G173"/>
    <mergeCell ref="B174:G174"/>
    <mergeCell ref="B175:G175"/>
    <mergeCell ref="B176:G176"/>
    <mergeCell ref="B177:G177"/>
    <mergeCell ref="B178:G178"/>
    <mergeCell ref="B179:G179"/>
    <mergeCell ref="B180:G180"/>
    <mergeCell ref="B181:G181"/>
    <mergeCell ref="B182:G182"/>
    <mergeCell ref="B183:G183"/>
    <mergeCell ref="B184:G18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02:G202"/>
    <mergeCell ref="B203:G203"/>
    <mergeCell ref="B204:G204"/>
    <mergeCell ref="B205:G205"/>
    <mergeCell ref="B206:G206"/>
    <mergeCell ref="B207:G207"/>
    <mergeCell ref="B208:G208"/>
    <mergeCell ref="B209:G209"/>
    <mergeCell ref="B210:G210"/>
    <mergeCell ref="B211:G211"/>
    <mergeCell ref="B212:G212"/>
    <mergeCell ref="B213:G213"/>
    <mergeCell ref="B214:G214"/>
    <mergeCell ref="B215:G215"/>
    <mergeCell ref="B216:G216"/>
    <mergeCell ref="B217:G217"/>
    <mergeCell ref="B218:G218"/>
    <mergeCell ref="B219:G219"/>
    <mergeCell ref="B220:G220"/>
    <mergeCell ref="B221:G221"/>
    <mergeCell ref="B222:G222"/>
    <mergeCell ref="B223:G223"/>
    <mergeCell ref="B224:G224"/>
    <mergeCell ref="B225:G225"/>
    <mergeCell ref="B226:G226"/>
    <mergeCell ref="B227:G227"/>
    <mergeCell ref="B228:G228"/>
    <mergeCell ref="B229:G229"/>
    <mergeCell ref="B230:G230"/>
    <mergeCell ref="B231:G231"/>
    <mergeCell ref="B232:G232"/>
    <mergeCell ref="B233:G233"/>
    <mergeCell ref="B234:G234"/>
    <mergeCell ref="B235:G235"/>
    <mergeCell ref="B236:G236"/>
    <mergeCell ref="B237:G237"/>
    <mergeCell ref="B238:G238"/>
    <mergeCell ref="B239:G239"/>
    <mergeCell ref="B240:G240"/>
    <mergeCell ref="B241:G241"/>
    <mergeCell ref="B242:G242"/>
    <mergeCell ref="B243:G243"/>
    <mergeCell ref="B244:G244"/>
    <mergeCell ref="B245:G245"/>
    <mergeCell ref="B246:G246"/>
    <mergeCell ref="B247:G247"/>
    <mergeCell ref="B248:G248"/>
    <mergeCell ref="B249:G249"/>
    <mergeCell ref="B250:G250"/>
    <mergeCell ref="B251:G251"/>
    <mergeCell ref="B252:G252"/>
    <mergeCell ref="B253:G253"/>
    <mergeCell ref="B254:G254"/>
    <mergeCell ref="B255:G255"/>
    <mergeCell ref="B256:G256"/>
    <mergeCell ref="B257:G257"/>
    <mergeCell ref="B258:G258"/>
    <mergeCell ref="B259:G259"/>
    <mergeCell ref="B260:G260"/>
    <mergeCell ref="B261:G261"/>
    <mergeCell ref="B262:G262"/>
    <mergeCell ref="B263:G263"/>
    <mergeCell ref="B264:G264"/>
    <mergeCell ref="B265:G265"/>
    <mergeCell ref="B266:G266"/>
    <mergeCell ref="B267:G267"/>
    <mergeCell ref="B268:G268"/>
    <mergeCell ref="B269:G269"/>
    <mergeCell ref="B270:G270"/>
    <mergeCell ref="B271:G271"/>
    <mergeCell ref="B272:G272"/>
    <mergeCell ref="B273:G273"/>
    <mergeCell ref="B274:G274"/>
    <mergeCell ref="B275:G275"/>
    <mergeCell ref="B276:G276"/>
    <mergeCell ref="B277:G277"/>
    <mergeCell ref="B278:G278"/>
    <mergeCell ref="B279:G279"/>
    <mergeCell ref="B280:G280"/>
    <mergeCell ref="B281:G281"/>
    <mergeCell ref="B282:G282"/>
    <mergeCell ref="B283:G283"/>
    <mergeCell ref="B307:G307"/>
    <mergeCell ref="B308:G308"/>
    <mergeCell ref="B296:G296"/>
    <mergeCell ref="B297:G297"/>
    <mergeCell ref="B298:G298"/>
    <mergeCell ref="B299:G299"/>
    <mergeCell ref="B300:G300"/>
    <mergeCell ref="B301:G301"/>
    <mergeCell ref="B302:G302"/>
    <mergeCell ref="B303:G303"/>
    <mergeCell ref="B304:G304"/>
    <mergeCell ref="B284:G284"/>
    <mergeCell ref="B285:G285"/>
    <mergeCell ref="B286:G286"/>
    <mergeCell ref="B305:G305"/>
    <mergeCell ref="B306:G306"/>
    <mergeCell ref="B287:G287"/>
    <mergeCell ref="B288:G288"/>
    <mergeCell ref="B289:G289"/>
    <mergeCell ref="B290:G290"/>
    <mergeCell ref="B291:G291"/>
    <mergeCell ref="B292:G292"/>
    <mergeCell ref="B293:G293"/>
    <mergeCell ref="B294:G294"/>
    <mergeCell ref="B295:G295"/>
    <mergeCell ref="H107:K107"/>
    <mergeCell ref="H108:K108"/>
    <mergeCell ref="H109:K109"/>
    <mergeCell ref="H110:K110"/>
    <mergeCell ref="H111:K111"/>
    <mergeCell ref="H112:K112"/>
    <mergeCell ref="H113:K113"/>
    <mergeCell ref="H121:K121"/>
    <mergeCell ref="H122:K122"/>
    <mergeCell ref="H114:K114"/>
    <mergeCell ref="H115:K115"/>
    <mergeCell ref="H116:K116"/>
    <mergeCell ref="H117:K117"/>
    <mergeCell ref="H118:K118"/>
    <mergeCell ref="H119:K119"/>
    <mergeCell ref="H120:K120"/>
    <mergeCell ref="H123:K123"/>
    <mergeCell ref="H124:K124"/>
    <mergeCell ref="H125:K125"/>
    <mergeCell ref="H126:K126"/>
    <mergeCell ref="H127:K127"/>
    <mergeCell ref="H128:K128"/>
    <mergeCell ref="H129:K129"/>
    <mergeCell ref="H130:K130"/>
    <mergeCell ref="H131:K131"/>
    <mergeCell ref="H132:K132"/>
    <mergeCell ref="H133:K133"/>
    <mergeCell ref="H134:K134"/>
    <mergeCell ref="H135:K135"/>
    <mergeCell ref="H136:K136"/>
    <mergeCell ref="H137:K137"/>
    <mergeCell ref="H138:K138"/>
    <mergeCell ref="H139:K139"/>
    <mergeCell ref="H140:K140"/>
    <mergeCell ref="H141:K141"/>
    <mergeCell ref="H142:K142"/>
    <mergeCell ref="H143:K143"/>
    <mergeCell ref="H144:K144"/>
    <mergeCell ref="H145:K145"/>
    <mergeCell ref="H146:K146"/>
    <mergeCell ref="H147:K147"/>
    <mergeCell ref="H148:K148"/>
    <mergeCell ref="H149:K149"/>
    <mergeCell ref="H150:K150"/>
    <mergeCell ref="H151:K151"/>
    <mergeCell ref="H152:K152"/>
    <mergeCell ref="H153:K153"/>
    <mergeCell ref="H154:K154"/>
    <mergeCell ref="H155:K155"/>
    <mergeCell ref="H156:K156"/>
    <mergeCell ref="H157:K157"/>
    <mergeCell ref="H158:K158"/>
    <mergeCell ref="H159:K159"/>
    <mergeCell ref="H160:K160"/>
    <mergeCell ref="H161:K161"/>
    <mergeCell ref="H162:K162"/>
    <mergeCell ref="H163:K163"/>
    <mergeCell ref="H164:K164"/>
    <mergeCell ref="H165:K165"/>
    <mergeCell ref="H166:K166"/>
    <mergeCell ref="H167:K167"/>
    <mergeCell ref="H168:K168"/>
    <mergeCell ref="H169:K169"/>
    <mergeCell ref="H170:K170"/>
    <mergeCell ref="H171:K171"/>
    <mergeCell ref="H172:K172"/>
    <mergeCell ref="H173:K173"/>
    <mergeCell ref="H174:K174"/>
    <mergeCell ref="H175:K175"/>
    <mergeCell ref="H176:K176"/>
    <mergeCell ref="H177:K177"/>
    <mergeCell ref="H178:K178"/>
    <mergeCell ref="H179:K179"/>
    <mergeCell ref="H180:K180"/>
    <mergeCell ref="H181:K181"/>
    <mergeCell ref="H182:K182"/>
    <mergeCell ref="H183:K183"/>
    <mergeCell ref="H184:K184"/>
    <mergeCell ref="H185:K185"/>
    <mergeCell ref="H186:K186"/>
    <mergeCell ref="H187:K187"/>
    <mergeCell ref="H188:K188"/>
    <mergeCell ref="H189:K189"/>
    <mergeCell ref="H190:K190"/>
    <mergeCell ref="H191:K191"/>
    <mergeCell ref="H192:K192"/>
    <mergeCell ref="H193:K193"/>
    <mergeCell ref="H194:K194"/>
    <mergeCell ref="H195:K195"/>
    <mergeCell ref="H196:K196"/>
    <mergeCell ref="H197:K197"/>
    <mergeCell ref="H198:K198"/>
    <mergeCell ref="H199:K199"/>
    <mergeCell ref="H200:K200"/>
    <mergeCell ref="H201:K201"/>
    <mergeCell ref="H202:K202"/>
    <mergeCell ref="H203:K203"/>
    <mergeCell ref="H204:K204"/>
    <mergeCell ref="H205:K205"/>
    <mergeCell ref="H206:K206"/>
    <mergeCell ref="H207:K207"/>
    <mergeCell ref="H208:K208"/>
    <mergeCell ref="H209:K209"/>
    <mergeCell ref="H210:K210"/>
    <mergeCell ref="H211:K211"/>
    <mergeCell ref="H212:K212"/>
    <mergeCell ref="H213:K213"/>
    <mergeCell ref="H214:K214"/>
    <mergeCell ref="H215:K215"/>
    <mergeCell ref="H216:K216"/>
    <mergeCell ref="H217:K217"/>
    <mergeCell ref="H218:K218"/>
    <mergeCell ref="H219:K219"/>
    <mergeCell ref="H220:K220"/>
    <mergeCell ref="H221:K221"/>
    <mergeCell ref="H222:K222"/>
    <mergeCell ref="H223:K223"/>
    <mergeCell ref="H224:K224"/>
    <mergeCell ref="H225:K225"/>
    <mergeCell ref="H226:K226"/>
    <mergeCell ref="H227:K227"/>
    <mergeCell ref="H228:K228"/>
    <mergeCell ref="H229:K229"/>
    <mergeCell ref="H230:K230"/>
    <mergeCell ref="H231:K231"/>
    <mergeCell ref="H232:K232"/>
    <mergeCell ref="H233:K233"/>
    <mergeCell ref="H234:K234"/>
    <mergeCell ref="H235:K235"/>
    <mergeCell ref="H236:K236"/>
    <mergeCell ref="H237:K237"/>
    <mergeCell ref="H238:K238"/>
    <mergeCell ref="H239:K239"/>
    <mergeCell ref="H240:K240"/>
    <mergeCell ref="H241:K241"/>
    <mergeCell ref="H242:K242"/>
    <mergeCell ref="H243:K243"/>
    <mergeCell ref="H244:K244"/>
    <mergeCell ref="H245:K245"/>
    <mergeCell ref="H246:K246"/>
    <mergeCell ref="H247:K247"/>
    <mergeCell ref="H248:K248"/>
    <mergeCell ref="H249:K249"/>
    <mergeCell ref="H250:K250"/>
    <mergeCell ref="H251:K251"/>
    <mergeCell ref="H252:K252"/>
    <mergeCell ref="H253:K253"/>
    <mergeCell ref="H254:K254"/>
    <mergeCell ref="H255:K255"/>
    <mergeCell ref="H256:K256"/>
    <mergeCell ref="H257:K257"/>
    <mergeCell ref="H258:K258"/>
    <mergeCell ref="H259:K259"/>
    <mergeCell ref="H260:K260"/>
    <mergeCell ref="H261:K261"/>
    <mergeCell ref="H262:K262"/>
    <mergeCell ref="H263:K263"/>
    <mergeCell ref="H264:K264"/>
    <mergeCell ref="H265:K265"/>
    <mergeCell ref="H266:K266"/>
    <mergeCell ref="H267:K267"/>
    <mergeCell ref="H268:K268"/>
    <mergeCell ref="H269:K269"/>
    <mergeCell ref="H270:K270"/>
    <mergeCell ref="H271:K271"/>
    <mergeCell ref="H272:K272"/>
    <mergeCell ref="H273:K273"/>
    <mergeCell ref="H274:K274"/>
    <mergeCell ref="H275:K275"/>
    <mergeCell ref="H276:K276"/>
    <mergeCell ref="H277:K277"/>
    <mergeCell ref="H278:K278"/>
    <mergeCell ref="H279:K279"/>
    <mergeCell ref="H280:K280"/>
    <mergeCell ref="H281:K281"/>
    <mergeCell ref="H282:K282"/>
    <mergeCell ref="H283:K283"/>
    <mergeCell ref="H284:K284"/>
    <mergeCell ref="H285:K285"/>
    <mergeCell ref="H286:K286"/>
    <mergeCell ref="H287:K287"/>
    <mergeCell ref="H288:K288"/>
    <mergeCell ref="H289:K289"/>
    <mergeCell ref="H290:K290"/>
    <mergeCell ref="H291:K291"/>
    <mergeCell ref="H301:K301"/>
    <mergeCell ref="H302:K302"/>
    <mergeCell ref="H303:K303"/>
    <mergeCell ref="H304:K304"/>
    <mergeCell ref="H305:K305"/>
    <mergeCell ref="H306:K306"/>
    <mergeCell ref="H307:K307"/>
    <mergeCell ref="H308:K308"/>
    <mergeCell ref="H292:K292"/>
    <mergeCell ref="H293:K293"/>
    <mergeCell ref="H294:K294"/>
    <mergeCell ref="H295:K295"/>
    <mergeCell ref="H296:K296"/>
    <mergeCell ref="H297:K297"/>
    <mergeCell ref="H298:K298"/>
    <mergeCell ref="H299:K299"/>
    <mergeCell ref="H300:K300"/>
  </mergeCells>
  <dataValidations count="10">
    <dataValidation type="list" allowBlank="1" showInputMessage="1" showErrorMessage="1" sqref="BJ9:CM10 BJ18:CM21" xr:uid="{3370CD5D-2F54-4805-8188-EA7E5E46213C}">
      <formula1>$B$42:$B$43</formula1>
    </dataValidation>
    <dataValidation type="whole" allowBlank="1" showInputMessage="1" showErrorMessage="1" sqref="CR18" xr:uid="{6E045CD3-6E21-4B51-8BCF-CB15DD367093}">
      <formula1>1</formula1>
      <formula2>540</formula2>
    </dataValidation>
    <dataValidation type="list" allowBlank="1" showInputMessage="1" showErrorMessage="1" sqref="BY13:BY15" xr:uid="{59BCE3B2-97C0-4BEA-AD61-BCC9ADCE7214}">
      <formula1>$S$43:$S$48</formula1>
    </dataValidation>
    <dataValidation type="list" allowBlank="1" showInputMessage="1" showErrorMessage="1" sqref="BJ13:BJ14" xr:uid="{3C9F3FFB-0603-49CE-8017-A0D185659E25}">
      <formula1>$M$43:$M$54</formula1>
    </dataValidation>
    <dataValidation type="whole" allowBlank="1" showInputMessage="1" showErrorMessage="1" errorTitle="Beitragsbemessungsgrenze" error="Die Eingabe überschreitet die Beitragsbemessungsgrenze. Hier können nur Werte bis zur Beitragsbemessungsgrenze des Vorjahres eingegeben werden." sqref="BJ27:BJ28" xr:uid="{D19C9C0A-71F6-4273-AFB9-8DDB037106D2}">
      <formula1>0</formula1>
      <formula2>76200</formula2>
    </dataValidation>
    <dataValidation type="date" allowBlank="1" showInputMessage="1" showErrorMessage="1" sqref="BJ7:BK8" xr:uid="{02D1CD50-309C-4C14-B000-14D6F9228C69}">
      <formula1>16438</formula1>
      <formula2>36525</formula2>
    </dataValidation>
    <dataValidation type="whole" allowBlank="1" showInputMessage="1" showErrorMessage="1" errorTitle="Beitragsbemessungsgrenz" error="Die Eingabe überschreitet die Beitragsbemessungsgrenze. Hier können nur Werte bis zur Beitragsbemessungsgrenze des Vorjahres eingegeben werden." sqref="BY27:BY28" xr:uid="{025F1D12-C132-4B57-9635-7796A2839706}">
      <formula1>0</formula1>
      <formula2>68400</formula2>
    </dataValidation>
    <dataValidation type="decimal" allowBlank="1" showInputMessage="1" showErrorMessage="1" errorTitle="hoher Wert" error="Der eingegebene Wert ist unrealistisch hoch. Bei so vielen Entgeltpunkten hat man eine auskömmliche Rente." sqref="BY30:BY31 BJ30:BJ31" xr:uid="{1E7AFBE3-82ED-4920-B077-65D014B2C029}">
      <formula1>0</formula1>
      <formula2>100</formula2>
    </dataValidation>
    <dataValidation type="list" allowBlank="1" showInputMessage="1" showErrorMessage="1" sqref="BK22:BK25" xr:uid="{DDB4973F-9343-459E-84CB-D217CC213B83}">
      <formula1>$AA$158:$AA$159</formula1>
    </dataValidation>
    <dataValidation type="date" allowBlank="1" showInputMessage="1" showErrorMessage="1" errorTitle="Datumsformat/ Zukunft" error="Der Eingegebene Wert ist kein korrektes Datumsformat oder liegt in der Zukunft. " sqref="BJ32:CM33" xr:uid="{8C01EE3E-EAB6-402E-8C7F-8825852D2371}">
      <formula1>42368</formula1>
      <formula2>TODAY()</formula2>
    </dataValidation>
  </dataValidations>
  <pageMargins left="0.7" right="0.7" top="0.78740157499999996" bottom="0.78740157499999996" header="0.3" footer="0.3"/>
  <pageSetup paperSize="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2" id="{F96E596A-62FE-492D-B6B1-F5667411FE10}">
            <xm:f>'teure Fehler vermeiden'!$X$4="Netze BW"</xm:f>
            <x14:dxf>
              <font>
                <strike val="0"/>
                <color auto="1"/>
              </font>
            </x14:dxf>
          </x14:cfRule>
          <xm:sqref>BJ7:CM11 CR9:EG10 CR25:EG33 CR13 DM13 BJ12:BJ13 CR7 DP7:EF8 EG22:EG24 B22:CM33 B16:CM17 CT23:DK24</xm:sqref>
        </x14:conditionalFormatting>
        <x14:conditionalFormatting xmlns:xm="http://schemas.microsoft.com/office/excel/2006/main">
          <x14:cfRule type="expression" priority="10" id="{3E3D8C7C-14F3-4570-BE0E-1CAB08AC847E}">
            <xm:f>'teure Fehler vermeiden'!$X$4="Netze BW"</xm:f>
            <x14:dxf>
              <font>
                <strike val="0"/>
                <color auto="1"/>
              </font>
            </x14:dxf>
          </x14:cfRule>
          <xm:sqref>BJ18:CM19</xm:sqref>
        </x14:conditionalFormatting>
        <x14:conditionalFormatting xmlns:xm="http://schemas.microsoft.com/office/excel/2006/main">
          <x14:cfRule type="expression" priority="13" id="{37E24564-5032-48C6-B3CE-D1247AF23C1D}">
            <xm:f>'teure Fehler vermeiden'!$X$4="Netze BW"</xm:f>
            <x14:dxf>
              <font>
                <strike val="0"/>
                <color auto="1"/>
              </font>
            </x14:dxf>
          </x14:cfRule>
          <xm:sqref>B7:BI12</xm:sqref>
        </x14:conditionalFormatting>
        <x14:conditionalFormatting xmlns:xm="http://schemas.microsoft.com/office/excel/2006/main">
          <x14:cfRule type="expression" priority="11" id="{821F59FE-0F64-4B04-9C61-A78E7CC148B2}">
            <xm:f>'teure Fehler vermeiden'!$X$4="Netze BW"</xm:f>
            <x14:dxf>
              <font>
                <strike val="0"/>
                <color auto="1"/>
              </font>
            </x14:dxf>
          </x14:cfRule>
          <xm:sqref>B18:BI19</xm:sqref>
        </x14:conditionalFormatting>
        <x14:conditionalFormatting xmlns:xm="http://schemas.microsoft.com/office/excel/2006/main">
          <x14:cfRule type="expression" priority="8" id="{32C779C1-1633-4AC7-B2F8-12D68389A48F}">
            <xm:f>'teure Fehler vermeiden'!$X$4="Netze BW"</xm:f>
            <x14:dxf>
              <font>
                <strike val="0"/>
                <color auto="1"/>
              </font>
            </x14:dxf>
          </x14:cfRule>
          <xm:sqref>BJ20:CM21</xm:sqref>
        </x14:conditionalFormatting>
        <x14:conditionalFormatting xmlns:xm="http://schemas.microsoft.com/office/excel/2006/main">
          <x14:cfRule type="expression" priority="9" id="{44916E28-E12B-474B-94B6-539919DD28EA}">
            <xm:f>'teure Fehler vermeiden'!$X$4="Netze BW"</xm:f>
            <x14:dxf>
              <font>
                <strike val="0"/>
                <color auto="1"/>
              </font>
            </x14:dxf>
          </x14:cfRule>
          <xm:sqref>B20:BI21</xm:sqref>
        </x14:conditionalFormatting>
        <x14:conditionalFormatting xmlns:xm="http://schemas.microsoft.com/office/excel/2006/main">
          <x14:cfRule type="expression" priority="6" id="{E2046549-02E9-4D3B-AC55-0C4D0808C5F1}">
            <xm:f>'teure Fehler vermeiden'!$X$4="Netze BW"</xm:f>
            <x14:dxf>
              <font>
                <strike val="0"/>
                <color auto="1"/>
              </font>
            </x14:dxf>
          </x14:cfRule>
          <xm:sqref>BY13</xm:sqref>
        </x14:conditionalFormatting>
        <x14:conditionalFormatting xmlns:xm="http://schemas.microsoft.com/office/excel/2006/main">
          <x14:cfRule type="expression" priority="5" id="{E6557C8D-FD08-4D78-9D28-7E3E3BD1ED8A}">
            <xm:f>'teure Fehler vermeiden'!$X$4="Netze BW"</xm:f>
            <x14:dxf>
              <font>
                <strike val="0"/>
                <color auto="1"/>
              </font>
            </x14:dxf>
          </x14:cfRule>
          <xm:sqref>BY12</xm:sqref>
        </x14:conditionalFormatting>
        <x14:conditionalFormatting xmlns:xm="http://schemas.microsoft.com/office/excel/2006/main">
          <x14:cfRule type="expression" priority="7" id="{5666E601-D9C9-4EA8-8BBC-0333BE94DE1B}">
            <xm:f>'teure Fehler vermeiden'!$X$4="Netze BW"</xm:f>
            <x14:dxf>
              <font>
                <strike val="0"/>
                <color auto="1"/>
              </font>
            </x14:dxf>
          </x14:cfRule>
          <xm:sqref>B13:B15</xm:sqref>
        </x14:conditionalFormatting>
        <x14:conditionalFormatting xmlns:xm="http://schemas.microsoft.com/office/excel/2006/main">
          <x14:cfRule type="expression" priority="3" id="{28E8A3D7-52D7-455C-ACB1-10E352D518F8}">
            <xm:f>'teure Fehler vermeiden'!$X$4="Netze BW"</xm:f>
            <x14:dxf>
              <font>
                <strike val="0"/>
                <color auto="1"/>
              </font>
            </x14:dxf>
          </x14:cfRule>
          <xm:sqref>CS22:EF22</xm:sqref>
        </x14:conditionalFormatting>
        <x14:conditionalFormatting xmlns:xm="http://schemas.microsoft.com/office/excel/2006/main">
          <x14:cfRule type="expression" priority="1" id="{D2D875B1-4EB4-4884-B1C6-F3CF76BA682F}">
            <xm:f>'teure Fehler vermeiden'!$X$4="Netze BW"</xm:f>
            <x14:dxf>
              <font>
                <strike val="0"/>
                <color auto="1"/>
              </font>
            </x14:dxf>
          </x14:cfRule>
          <xm:sqref>CR23:CR24</xm:sqref>
        </x14:conditionalFormatting>
        <x14:conditionalFormatting xmlns:xm="http://schemas.microsoft.com/office/excel/2006/main">
          <x14:cfRule type="expression" priority="2" id="{FDD026A1-7C43-490C-97EB-2EB5DBE97F4E}">
            <xm:f>'teure Fehler vermeiden'!$X$4="Netze BW"</xm:f>
            <x14:dxf>
              <font>
                <strike val="0"/>
                <color auto="1"/>
              </font>
            </x14:dxf>
          </x14:cfRule>
          <xm:sqref>CR22</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90C13-7916-48FB-AE51-59295875C829}">
  <dimension ref="B1:GH161"/>
  <sheetViews>
    <sheetView showGridLines="0" topLeftCell="A101" zoomScaleNormal="100" workbookViewId="0">
      <selection activeCell="DP117" sqref="DP117"/>
    </sheetView>
  </sheetViews>
  <sheetFormatPr baseColWidth="10" defaultColWidth="11.42578125" defaultRowHeight="12.75" x14ac:dyDescent="0.2"/>
  <cols>
    <col min="1" max="162" width="0.7109375" style="212" customWidth="1"/>
    <col min="163" max="163" width="0.5703125" style="212" customWidth="1"/>
    <col min="164" max="205" width="0.7109375" style="212" customWidth="1"/>
    <col min="206" max="16384" width="11.42578125" style="212"/>
  </cols>
  <sheetData>
    <row r="1" spans="2:177" s="209" customFormat="1" ht="14.25" hidden="1" customHeight="1" x14ac:dyDescent="0.25">
      <c r="B1" s="213"/>
      <c r="C1" s="213"/>
      <c r="D1" s="213"/>
      <c r="E1" s="213"/>
      <c r="F1" s="213"/>
      <c r="G1" s="213"/>
      <c r="H1" s="213"/>
      <c r="I1" s="213"/>
      <c r="J1" s="213"/>
      <c r="K1" s="213"/>
      <c r="L1" s="213"/>
      <c r="M1" s="213"/>
      <c r="N1" s="213"/>
      <c r="O1" s="213"/>
      <c r="P1" s="213"/>
      <c r="Q1" s="213"/>
      <c r="R1" s="213"/>
      <c r="S1" s="213"/>
      <c r="T1" s="213"/>
      <c r="U1" s="213"/>
      <c r="V1" s="213"/>
      <c r="W1" s="213"/>
      <c r="X1" s="213"/>
      <c r="Y1" s="213"/>
      <c r="Z1" s="642" t="s">
        <v>240</v>
      </c>
      <c r="AA1" s="643"/>
      <c r="AB1" s="643"/>
      <c r="AC1" s="643"/>
      <c r="AD1" s="643"/>
      <c r="AE1" s="643"/>
      <c r="AF1" s="643"/>
      <c r="AG1" s="643"/>
      <c r="AH1" s="643"/>
      <c r="AI1" s="643"/>
      <c r="AJ1" s="643"/>
      <c r="AK1" s="643"/>
      <c r="AL1" s="643"/>
      <c r="AM1" s="643"/>
      <c r="AN1" s="643"/>
      <c r="AO1" s="643"/>
      <c r="AP1" s="643"/>
      <c r="AQ1" s="643"/>
      <c r="AR1" s="643"/>
      <c r="AS1" s="643"/>
      <c r="AT1" s="643"/>
      <c r="AU1" s="643"/>
      <c r="AV1" s="643"/>
      <c r="AW1" s="643"/>
      <c r="AX1" s="643"/>
      <c r="AY1" s="643"/>
      <c r="AZ1" s="643"/>
      <c r="BA1" s="643"/>
      <c r="BB1" s="643"/>
      <c r="BC1" s="643"/>
      <c r="BD1" s="643"/>
      <c r="BE1" s="643"/>
      <c r="BF1" s="643"/>
      <c r="BG1" s="643"/>
      <c r="BH1" s="643"/>
      <c r="BI1" s="643"/>
      <c r="BJ1" s="643"/>
      <c r="BK1" s="643"/>
      <c r="BL1" s="643"/>
      <c r="BM1" s="643"/>
      <c r="BN1" s="643"/>
      <c r="BO1" s="643"/>
      <c r="BP1" s="643"/>
      <c r="BQ1" s="643"/>
      <c r="BR1" s="643"/>
      <c r="BS1" s="643"/>
      <c r="BT1" s="643"/>
      <c r="BU1" s="643"/>
      <c r="BV1" s="644"/>
      <c r="BW1" s="644"/>
      <c r="BX1" s="644"/>
      <c r="BY1" s="644"/>
      <c r="BZ1" s="644"/>
      <c r="CA1" s="644"/>
      <c r="CB1" s="644"/>
      <c r="CC1" s="644"/>
      <c r="CD1" s="644"/>
      <c r="CE1" s="644"/>
      <c r="CF1" s="644"/>
      <c r="CG1" s="644"/>
      <c r="CH1" s="644"/>
      <c r="CI1" s="644"/>
      <c r="CJ1" s="644"/>
      <c r="CK1" s="644"/>
      <c r="CL1" s="644"/>
      <c r="CM1" s="644"/>
      <c r="CN1" s="644"/>
      <c r="CO1" s="644"/>
      <c r="CP1" s="644"/>
      <c r="CQ1" s="644"/>
      <c r="CR1" s="644"/>
      <c r="CS1" s="644"/>
      <c r="CT1" s="644"/>
      <c r="CU1" s="644"/>
      <c r="CV1" s="644"/>
      <c r="CW1" s="644"/>
      <c r="CX1" s="644"/>
      <c r="CY1" s="644"/>
      <c r="CZ1" s="644"/>
      <c r="DA1" s="644"/>
      <c r="DB1" s="644"/>
      <c r="DC1" s="644"/>
      <c r="DD1" s="644"/>
      <c r="DE1" s="644"/>
      <c r="DF1" s="644"/>
      <c r="DG1" s="644"/>
      <c r="DH1" s="644"/>
      <c r="DI1" s="644"/>
      <c r="DJ1" s="644"/>
      <c r="DK1" s="644"/>
      <c r="DL1" s="644"/>
      <c r="DM1" s="644"/>
      <c r="DN1" s="644"/>
      <c r="DO1" s="644"/>
      <c r="DP1" s="644"/>
      <c r="DQ1" s="644"/>
      <c r="DR1" s="644"/>
      <c r="DS1" s="644"/>
      <c r="DT1" s="644"/>
      <c r="DU1" s="644"/>
      <c r="DV1" s="644"/>
      <c r="DW1" s="644"/>
      <c r="DX1" s="644"/>
      <c r="DY1" s="644"/>
      <c r="DZ1" s="644"/>
      <c r="EA1" s="644"/>
      <c r="EB1" s="644"/>
      <c r="EC1" s="645"/>
      <c r="ED1" s="645"/>
      <c r="EE1" s="645"/>
      <c r="EF1" s="645"/>
      <c r="EG1" s="645"/>
      <c r="EH1" s="645"/>
      <c r="EI1" s="645"/>
      <c r="EJ1" s="645"/>
      <c r="EK1" s="645"/>
      <c r="EL1" s="645"/>
      <c r="EM1" s="645"/>
    </row>
    <row r="2" spans="2:177" s="209" customFormat="1" ht="4.5" hidden="1" customHeight="1" x14ac:dyDescent="0.2">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0"/>
      <c r="AV2" s="210"/>
      <c r="AW2" s="210"/>
      <c r="AX2" s="210"/>
      <c r="AY2" s="210"/>
      <c r="AZ2" s="210"/>
      <c r="BA2" s="210"/>
      <c r="BB2" s="210"/>
      <c r="BC2" s="210"/>
      <c r="BD2" s="210"/>
      <c r="BE2" s="210"/>
      <c r="BF2" s="210"/>
      <c r="BG2" s="210"/>
      <c r="BH2" s="210"/>
      <c r="BI2" s="210"/>
      <c r="BJ2" s="210"/>
      <c r="BK2" s="210"/>
      <c r="BL2" s="210"/>
      <c r="BM2" s="210"/>
      <c r="BN2" s="210"/>
      <c r="BO2" s="210"/>
      <c r="BP2" s="211"/>
      <c r="BQ2" s="241"/>
      <c r="BR2" s="241"/>
      <c r="BS2" s="241"/>
      <c r="BT2" s="241"/>
      <c r="BU2" s="241"/>
      <c r="BV2" s="241"/>
      <c r="BW2" s="241"/>
      <c r="BX2" s="241"/>
      <c r="BY2" s="241"/>
      <c r="BZ2" s="241"/>
      <c r="CA2" s="241"/>
      <c r="CB2" s="241"/>
      <c r="CC2" s="241"/>
      <c r="CD2" s="241"/>
      <c r="CE2" s="241"/>
      <c r="CF2" s="241"/>
      <c r="CG2" s="241"/>
      <c r="CH2" s="241"/>
      <c r="CI2" s="241"/>
      <c r="CJ2" s="241"/>
      <c r="CK2" s="241"/>
      <c r="CL2" s="241"/>
      <c r="CM2" s="241"/>
      <c r="CN2" s="241"/>
      <c r="CO2" s="241"/>
      <c r="CP2" s="241"/>
      <c r="CQ2" s="241"/>
      <c r="CR2" s="241"/>
      <c r="CS2" s="241"/>
      <c r="CT2" s="241"/>
      <c r="CU2" s="241"/>
      <c r="CV2" s="241"/>
      <c r="CW2" s="241"/>
      <c r="CX2" s="241"/>
      <c r="CY2" s="241"/>
      <c r="CZ2" s="241"/>
      <c r="DA2" s="241"/>
      <c r="DB2" s="241"/>
      <c r="DC2" s="241"/>
      <c r="DD2" s="241"/>
      <c r="DE2" s="241"/>
      <c r="DF2" s="241"/>
      <c r="DG2" s="241"/>
      <c r="DH2" s="241"/>
      <c r="DI2" s="241"/>
      <c r="DJ2" s="241"/>
      <c r="DK2" s="241"/>
      <c r="DL2" s="210"/>
      <c r="DM2" s="210"/>
      <c r="DN2" s="210"/>
      <c r="DO2" s="210"/>
      <c r="DP2" s="210"/>
      <c r="DQ2" s="210"/>
      <c r="DR2" s="210"/>
      <c r="DS2" s="210"/>
      <c r="DT2" s="210"/>
      <c r="DU2" s="210"/>
      <c r="DV2" s="210"/>
      <c r="DW2" s="210"/>
      <c r="DX2" s="210"/>
      <c r="DY2" s="210"/>
      <c r="DZ2" s="210"/>
      <c r="EA2" s="210"/>
      <c r="EB2" s="210"/>
      <c r="EC2" s="210"/>
      <c r="ED2" s="210"/>
      <c r="EE2" s="210"/>
      <c r="EF2" s="210"/>
      <c r="EG2" s="210"/>
    </row>
    <row r="3" spans="2:177" s="209" customFormat="1" ht="10.5" hidden="1" customHeight="1" x14ac:dyDescent="0.2">
      <c r="B3" s="242" t="s">
        <v>98</v>
      </c>
      <c r="C3" s="243"/>
      <c r="D3" s="243"/>
      <c r="E3" s="243"/>
      <c r="F3" s="243"/>
      <c r="G3" s="243"/>
      <c r="H3" s="243"/>
      <c r="I3" s="243"/>
      <c r="J3" s="243"/>
      <c r="K3" s="243"/>
      <c r="L3" s="243"/>
      <c r="M3" s="243"/>
      <c r="N3" s="242" t="s">
        <v>97</v>
      </c>
      <c r="O3" s="243"/>
      <c r="P3" s="243"/>
      <c r="Q3" s="243"/>
      <c r="R3" s="243"/>
      <c r="S3" s="243"/>
      <c r="T3" s="243"/>
      <c r="U3" s="243"/>
      <c r="V3" s="243"/>
      <c r="W3" s="243"/>
      <c r="X3" s="243"/>
      <c r="Y3" s="243"/>
      <c r="Z3" s="242" t="s">
        <v>96</v>
      </c>
      <c r="AA3" s="243"/>
      <c r="AB3" s="243"/>
      <c r="AC3" s="243"/>
      <c r="AD3" s="243"/>
      <c r="AE3" s="243"/>
      <c r="AF3" s="243"/>
      <c r="AG3" s="243"/>
      <c r="AH3" s="243"/>
      <c r="AI3" s="243"/>
      <c r="AJ3" s="243"/>
      <c r="AK3" s="243"/>
      <c r="AL3" s="242" t="s">
        <v>95</v>
      </c>
      <c r="AM3" s="243"/>
      <c r="AN3" s="243"/>
      <c r="AO3" s="243"/>
      <c r="AP3" s="243"/>
      <c r="AQ3" s="243"/>
      <c r="AR3" s="243"/>
      <c r="AS3" s="243"/>
      <c r="AT3" s="243"/>
      <c r="AU3" s="243"/>
      <c r="AV3" s="243"/>
      <c r="AW3" s="243"/>
      <c r="AX3" s="242" t="s">
        <v>92</v>
      </c>
      <c r="AY3" s="243"/>
      <c r="AZ3" s="243"/>
      <c r="BA3" s="243"/>
      <c r="BB3" s="243"/>
      <c r="BC3" s="243"/>
      <c r="BD3" s="243"/>
      <c r="BE3" s="243"/>
      <c r="BF3" s="243"/>
      <c r="BG3" s="243"/>
      <c r="BH3" s="243"/>
      <c r="BI3" s="243"/>
      <c r="BJ3" s="242" t="s">
        <v>81</v>
      </c>
      <c r="BK3" s="243"/>
      <c r="BL3" s="243"/>
      <c r="BM3" s="243"/>
      <c r="BN3" s="243"/>
      <c r="BO3" s="243"/>
      <c r="BP3" s="243"/>
      <c r="BQ3" s="243"/>
      <c r="BR3" s="243"/>
      <c r="BS3" s="243"/>
      <c r="BT3" s="243"/>
      <c r="BU3" s="243"/>
      <c r="BV3" s="242" t="s">
        <v>82</v>
      </c>
      <c r="BW3" s="243"/>
      <c r="BX3" s="243"/>
      <c r="BY3" s="243"/>
      <c r="BZ3" s="243"/>
      <c r="CA3" s="243"/>
      <c r="CB3" s="243"/>
      <c r="CC3" s="243"/>
      <c r="CD3" s="243"/>
      <c r="CE3" s="243"/>
      <c r="CF3" s="243"/>
      <c r="CG3" s="243"/>
      <c r="CH3" s="242" t="s">
        <v>83</v>
      </c>
      <c r="CI3" s="243"/>
      <c r="CJ3" s="243"/>
      <c r="CK3" s="243"/>
      <c r="CL3" s="243"/>
      <c r="CM3" s="243"/>
      <c r="CN3" s="243"/>
      <c r="CO3" s="243"/>
      <c r="CP3" s="243"/>
      <c r="CQ3" s="243"/>
      <c r="CR3" s="243"/>
      <c r="CS3" s="243"/>
      <c r="CT3" s="242" t="s">
        <v>84</v>
      </c>
      <c r="CU3" s="243"/>
      <c r="CV3" s="243"/>
      <c r="CW3" s="243"/>
      <c r="CX3" s="243"/>
      <c r="CY3" s="243"/>
      <c r="CZ3" s="243"/>
      <c r="DA3" s="243"/>
      <c r="DB3" s="243"/>
      <c r="DC3" s="243"/>
      <c r="DD3" s="243"/>
      <c r="DE3" s="243"/>
      <c r="DF3" s="242" t="s">
        <v>85</v>
      </c>
      <c r="DG3" s="243"/>
      <c r="DH3" s="243"/>
      <c r="DI3" s="243"/>
      <c r="DJ3" s="243"/>
      <c r="DK3" s="243"/>
      <c r="DL3" s="243"/>
      <c r="DM3" s="243"/>
      <c r="DN3" s="243"/>
      <c r="DO3" s="243"/>
      <c r="DP3" s="243"/>
      <c r="DQ3" s="243"/>
      <c r="DR3" s="242" t="s">
        <v>86</v>
      </c>
      <c r="DS3" s="243"/>
      <c r="DT3" s="243"/>
      <c r="DU3" s="243"/>
      <c r="DV3" s="243"/>
      <c r="DW3" s="243"/>
      <c r="DX3" s="243"/>
      <c r="DY3" s="243"/>
      <c r="DZ3" s="243"/>
      <c r="EA3" s="243"/>
      <c r="EB3" s="243"/>
      <c r="EC3" s="243"/>
      <c r="ED3" s="242" t="s">
        <v>87</v>
      </c>
      <c r="EE3" s="243"/>
      <c r="EF3" s="243"/>
      <c r="EG3" s="243"/>
      <c r="EH3" s="243"/>
      <c r="EI3" s="243"/>
      <c r="EJ3" s="243"/>
      <c r="EK3" s="243"/>
      <c r="EL3" s="243"/>
      <c r="EM3" s="243"/>
      <c r="EN3" s="243"/>
      <c r="EO3" s="243"/>
      <c r="EP3" s="242" t="s">
        <v>91</v>
      </c>
      <c r="EQ3" s="212"/>
      <c r="ER3" s="212"/>
      <c r="ES3" s="212"/>
      <c r="ET3" s="212"/>
      <c r="EU3" s="212"/>
    </row>
    <row r="4" spans="2:177" s="209" customFormat="1" ht="11.25" hidden="1" customHeight="1" x14ac:dyDescent="0.2">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c r="BT4" s="243"/>
      <c r="BU4" s="243"/>
      <c r="BV4" s="243"/>
      <c r="BW4" s="243"/>
      <c r="BX4" s="243"/>
      <c r="BY4" s="243"/>
      <c r="BZ4" s="243"/>
      <c r="CA4" s="243"/>
      <c r="CB4" s="243"/>
      <c r="CC4" s="243"/>
      <c r="CD4" s="243"/>
      <c r="CE4" s="243"/>
      <c r="CF4" s="243"/>
      <c r="CG4" s="243"/>
      <c r="CH4" s="243"/>
      <c r="CI4" s="243"/>
      <c r="CJ4" s="243"/>
      <c r="CK4" s="243"/>
      <c r="CL4" s="243"/>
      <c r="CM4" s="243"/>
      <c r="CN4" s="243"/>
      <c r="CO4" s="243"/>
      <c r="CP4" s="243"/>
      <c r="CQ4" s="243"/>
      <c r="CR4" s="243"/>
      <c r="CS4" s="243"/>
      <c r="CT4" s="243"/>
      <c r="CU4" s="243"/>
      <c r="CV4" s="243"/>
      <c r="CW4" s="243"/>
      <c r="CX4" s="243"/>
      <c r="CY4" s="243"/>
      <c r="CZ4" s="243"/>
      <c r="DA4" s="243"/>
      <c r="DB4" s="243"/>
      <c r="DC4" s="243"/>
      <c r="DD4" s="243"/>
      <c r="DE4" s="243"/>
      <c r="DF4" s="243"/>
      <c r="DG4" s="243"/>
      <c r="DH4" s="243"/>
      <c r="DI4" s="243"/>
      <c r="DJ4" s="243"/>
      <c r="DK4" s="243"/>
      <c r="DL4" s="243"/>
      <c r="DM4" s="243"/>
      <c r="DN4" s="243"/>
      <c r="DO4" s="243"/>
      <c r="DP4" s="243"/>
      <c r="DQ4" s="243"/>
      <c r="DR4" s="243"/>
      <c r="DS4" s="243"/>
      <c r="DT4" s="243"/>
      <c r="DU4" s="243"/>
      <c r="DV4" s="243"/>
      <c r="DW4" s="243"/>
      <c r="DX4" s="243"/>
      <c r="DY4" s="243"/>
      <c r="DZ4" s="243"/>
      <c r="EA4" s="243"/>
      <c r="EB4" s="243"/>
      <c r="EC4" s="243"/>
      <c r="ED4" s="243"/>
      <c r="EE4" s="243"/>
      <c r="EF4" s="243"/>
      <c r="EG4" s="243"/>
      <c r="EH4" s="243"/>
      <c r="EI4" s="243"/>
      <c r="EJ4" s="243"/>
      <c r="EK4" s="243"/>
      <c r="EL4" s="243"/>
      <c r="EM4" s="243"/>
      <c r="EN4" s="243"/>
      <c r="EO4" s="243"/>
      <c r="EP4" s="244" t="s">
        <v>109</v>
      </c>
    </row>
    <row r="5" spans="2:177" s="209" customFormat="1" ht="6" hidden="1" customHeight="1" x14ac:dyDescent="0.2">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3"/>
      <c r="CF5" s="213"/>
      <c r="CG5" s="213"/>
      <c r="CH5" s="213"/>
      <c r="CI5" s="213"/>
      <c r="CJ5" s="213"/>
      <c r="CK5" s="213"/>
      <c r="CL5" s="213"/>
      <c r="CM5" s="213"/>
      <c r="CR5" s="210"/>
      <c r="CS5" s="210"/>
      <c r="CT5" s="210"/>
      <c r="CU5" s="210"/>
      <c r="CV5" s="210"/>
      <c r="CW5" s="210"/>
      <c r="CX5" s="210"/>
      <c r="CY5" s="210"/>
      <c r="CZ5" s="210"/>
      <c r="DA5" s="210"/>
      <c r="DB5" s="210"/>
      <c r="DC5" s="210"/>
      <c r="DD5" s="210"/>
      <c r="DE5" s="210"/>
      <c r="DF5" s="210"/>
      <c r="DG5" s="210"/>
      <c r="DH5" s="210"/>
      <c r="DI5" s="210"/>
      <c r="DJ5" s="210"/>
      <c r="DK5" s="210"/>
      <c r="DL5" s="210"/>
      <c r="DM5" s="210"/>
      <c r="DN5" s="210"/>
      <c r="DO5" s="210"/>
      <c r="DP5" s="210"/>
      <c r="DQ5" s="210"/>
      <c r="DR5" s="210"/>
      <c r="DS5" s="210"/>
      <c r="DT5" s="210"/>
      <c r="DU5" s="210"/>
      <c r="DV5" s="210"/>
      <c r="DW5" s="210"/>
      <c r="DX5" s="210"/>
      <c r="DY5" s="210"/>
      <c r="DZ5" s="210"/>
      <c r="EA5" s="210"/>
      <c r="EB5" s="210"/>
      <c r="EC5" s="210"/>
      <c r="ED5" s="210"/>
      <c r="EE5" s="210"/>
      <c r="EF5" s="210"/>
      <c r="EG5" s="210"/>
    </row>
    <row r="6" spans="2:177" s="209" customFormat="1" ht="12.75" hidden="1" customHeight="1" x14ac:dyDescent="0.2">
      <c r="B6" s="213"/>
      <c r="C6" s="213"/>
      <c r="D6" s="213"/>
      <c r="E6" s="213"/>
      <c r="F6" s="213"/>
      <c r="G6" s="213"/>
      <c r="H6" s="213"/>
      <c r="I6" s="213"/>
      <c r="J6" s="213"/>
      <c r="K6" s="213"/>
      <c r="L6" s="213"/>
      <c r="M6" s="213"/>
      <c r="N6" s="213"/>
      <c r="O6" s="213"/>
      <c r="P6" s="213"/>
      <c r="Q6" s="213"/>
      <c r="AX6" s="210"/>
      <c r="AY6" s="210"/>
      <c r="AZ6" s="210"/>
      <c r="BA6" s="210"/>
      <c r="BB6" s="210"/>
      <c r="BC6" s="210"/>
      <c r="BD6" s="210"/>
      <c r="BE6" s="210"/>
      <c r="BF6" s="210"/>
      <c r="BG6" s="210"/>
      <c r="BH6" s="210"/>
      <c r="BI6" s="210"/>
      <c r="BJ6" s="210"/>
      <c r="BK6" s="210"/>
      <c r="BL6" s="210"/>
      <c r="BM6" s="210"/>
      <c r="BN6" s="210"/>
      <c r="BO6" s="210"/>
      <c r="DL6" s="210"/>
      <c r="DM6" s="210"/>
      <c r="DN6" s="210"/>
      <c r="DO6" s="210"/>
      <c r="DP6" s="210"/>
      <c r="DQ6" s="210"/>
      <c r="DR6" s="210"/>
      <c r="DS6" s="210"/>
      <c r="DT6" s="210"/>
      <c r="DU6" s="210"/>
      <c r="DV6" s="210"/>
      <c r="DW6" s="210"/>
      <c r="DX6" s="210"/>
      <c r="DY6" s="210"/>
      <c r="DZ6" s="210"/>
      <c r="EA6" s="210"/>
      <c r="EB6" s="210"/>
      <c r="EC6" s="210"/>
      <c r="ED6" s="210"/>
      <c r="EE6" s="210"/>
      <c r="EF6" s="210"/>
      <c r="EG6" s="210"/>
      <c r="EP6" s="648" t="s">
        <v>118</v>
      </c>
      <c r="EQ6" s="649"/>
      <c r="ER6" s="649"/>
      <c r="ES6" s="649"/>
      <c r="ET6" s="649"/>
      <c r="EU6" s="649"/>
      <c r="EV6" s="649"/>
      <c r="EW6" s="649"/>
      <c r="EX6" s="649"/>
      <c r="EY6" s="649"/>
      <c r="EZ6" s="649"/>
      <c r="FA6" s="649"/>
      <c r="FB6" s="649"/>
      <c r="FC6" s="649"/>
      <c r="FD6" s="649"/>
      <c r="FE6" s="649"/>
      <c r="FF6" s="649"/>
      <c r="FG6" s="649"/>
      <c r="FH6" s="649"/>
      <c r="FI6" s="649"/>
      <c r="FJ6" s="649"/>
      <c r="FK6" s="649"/>
      <c r="FL6" s="649"/>
      <c r="FM6" s="649"/>
      <c r="FN6" s="649"/>
      <c r="FO6" s="649"/>
      <c r="FP6" s="649"/>
      <c r="FQ6" s="649"/>
      <c r="FR6" s="649"/>
      <c r="FS6" s="649"/>
      <c r="FT6" s="649"/>
      <c r="FU6" s="649"/>
    </row>
    <row r="7" spans="2:177" s="209" customFormat="1" ht="10.5" hidden="1" customHeight="1" x14ac:dyDescent="0.2">
      <c r="B7" s="213"/>
      <c r="C7" s="213"/>
      <c r="D7" s="213"/>
      <c r="E7" s="213"/>
      <c r="F7" s="213"/>
      <c r="G7" s="213"/>
      <c r="H7" s="213"/>
      <c r="I7" s="213"/>
      <c r="J7" s="213"/>
      <c r="K7" s="213"/>
      <c r="L7" s="213"/>
      <c r="M7" s="213"/>
      <c r="N7" s="213"/>
      <c r="O7" s="213"/>
      <c r="P7" s="213"/>
      <c r="Q7" s="213"/>
      <c r="R7" s="650">
        <v>632772</v>
      </c>
      <c r="S7" s="651"/>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1"/>
      <c r="AR7" s="651"/>
      <c r="AS7" s="651"/>
      <c r="AT7" s="651"/>
      <c r="AU7" s="651"/>
      <c r="AV7" s="651"/>
      <c r="AW7" s="651"/>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214"/>
      <c r="CA7" s="214"/>
      <c r="CB7" s="214"/>
      <c r="CC7" s="214"/>
      <c r="CD7" s="214"/>
      <c r="CE7" s="215"/>
      <c r="CF7" s="215"/>
      <c r="CG7" s="215"/>
      <c r="CH7" s="215"/>
      <c r="CI7" s="215"/>
      <c r="CJ7" s="215"/>
      <c r="CK7" s="215"/>
      <c r="CL7" s="215"/>
      <c r="CM7" s="215"/>
      <c r="CN7" s="212"/>
      <c r="CO7" s="212"/>
      <c r="CP7" s="212"/>
      <c r="CQ7" s="212"/>
      <c r="CR7" s="214"/>
      <c r="CS7" s="214"/>
      <c r="CT7" s="214"/>
      <c r="CU7" s="214"/>
      <c r="CV7" s="214"/>
      <c r="CW7" s="214"/>
      <c r="CX7" s="214"/>
      <c r="CY7" s="214"/>
      <c r="CZ7" s="214"/>
      <c r="DA7" s="214"/>
      <c r="DB7" s="214"/>
      <c r="DC7" s="214"/>
      <c r="DD7" s="214"/>
      <c r="DE7" s="214"/>
      <c r="DF7" s="214"/>
      <c r="DG7" s="214"/>
      <c r="DH7" s="214"/>
      <c r="DI7" s="214"/>
      <c r="DJ7" s="214"/>
      <c r="DK7" s="216"/>
      <c r="DL7" s="217"/>
      <c r="DM7" s="217"/>
      <c r="DN7" s="217"/>
      <c r="DO7" s="217"/>
      <c r="DP7" s="217"/>
      <c r="DQ7" s="217"/>
      <c r="DR7" s="217"/>
      <c r="DS7" s="217"/>
      <c r="DT7" s="217"/>
      <c r="DU7" s="217"/>
      <c r="DV7" s="217"/>
      <c r="DW7" s="217"/>
      <c r="DX7" s="217"/>
      <c r="DY7" s="217"/>
      <c r="DZ7" s="217"/>
      <c r="EA7" s="217"/>
      <c r="EB7" s="217"/>
      <c r="EC7" s="217"/>
      <c r="ED7" s="217"/>
      <c r="EE7" s="217"/>
      <c r="EF7" s="217"/>
      <c r="EG7" s="217"/>
      <c r="EH7" s="217"/>
      <c r="EI7" s="217"/>
      <c r="EJ7" s="217"/>
      <c r="EK7" s="217"/>
      <c r="EL7" s="217"/>
      <c r="EM7" s="217"/>
      <c r="EN7" s="217"/>
      <c r="EO7" s="218" t="s">
        <v>111</v>
      </c>
      <c r="EP7" s="652">
        <v>1757</v>
      </c>
      <c r="EQ7" s="653"/>
      <c r="ER7" s="653"/>
      <c r="ES7" s="653"/>
      <c r="ET7" s="653"/>
      <c r="EU7" s="653"/>
      <c r="EV7" s="653"/>
      <c r="EW7" s="653"/>
      <c r="EX7" s="653"/>
      <c r="EY7" s="653"/>
      <c r="EZ7" s="653"/>
      <c r="FA7" s="653"/>
      <c r="FB7" s="653"/>
      <c r="FC7" s="653"/>
      <c r="FD7" s="653"/>
      <c r="FE7" s="653"/>
      <c r="FF7" s="653"/>
      <c r="FG7" s="653"/>
      <c r="FH7" s="653"/>
      <c r="FI7" s="653"/>
      <c r="FJ7" s="653"/>
      <c r="FK7" s="653"/>
      <c r="FL7" s="653"/>
      <c r="FM7" s="653"/>
      <c r="FN7" s="653"/>
      <c r="FO7" s="653"/>
      <c r="FP7" s="653"/>
      <c r="FQ7" s="653"/>
      <c r="FR7" s="653"/>
      <c r="FS7" s="653"/>
      <c r="FT7" s="653"/>
      <c r="FU7" s="653"/>
    </row>
    <row r="8" spans="2:177" s="209" customFormat="1" ht="4.5" hidden="1" customHeight="1" x14ac:dyDescent="0.2">
      <c r="B8" s="213"/>
      <c r="C8" s="213"/>
      <c r="D8" s="213"/>
      <c r="E8" s="213"/>
      <c r="F8" s="213"/>
      <c r="G8" s="213"/>
      <c r="H8" s="213"/>
      <c r="I8" s="213"/>
      <c r="J8" s="213"/>
      <c r="K8" s="213"/>
      <c r="L8" s="213"/>
      <c r="M8" s="213"/>
      <c r="N8" s="213"/>
      <c r="O8" s="213"/>
      <c r="P8" s="213"/>
      <c r="Q8" s="213"/>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19"/>
      <c r="AV8" s="219"/>
      <c r="AW8" s="219"/>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5"/>
      <c r="CF8" s="215"/>
      <c r="CG8" s="215"/>
      <c r="CH8" s="215"/>
      <c r="CI8" s="215"/>
      <c r="CJ8" s="215"/>
      <c r="CK8" s="215"/>
      <c r="CL8" s="215"/>
      <c r="CM8" s="215"/>
      <c r="CN8" s="212"/>
      <c r="CO8" s="212"/>
      <c r="CP8" s="212"/>
      <c r="CQ8" s="212"/>
      <c r="CR8" s="214"/>
      <c r="CS8" s="214"/>
      <c r="CT8" s="214"/>
      <c r="CU8" s="214"/>
      <c r="CV8" s="214"/>
      <c r="CW8" s="214"/>
      <c r="CX8" s="214"/>
      <c r="CY8" s="214"/>
      <c r="CZ8" s="214"/>
      <c r="DA8" s="214"/>
      <c r="DB8" s="214"/>
      <c r="DC8" s="214"/>
      <c r="DD8" s="214"/>
      <c r="DE8" s="214"/>
      <c r="DF8" s="214"/>
      <c r="DG8" s="214"/>
      <c r="DH8" s="214"/>
      <c r="DI8" s="214"/>
      <c r="DJ8" s="214"/>
      <c r="DK8" s="214"/>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46"/>
      <c r="EQ8" s="246"/>
      <c r="ER8" s="246"/>
      <c r="ES8" s="246"/>
      <c r="ET8" s="246"/>
      <c r="EU8" s="246"/>
      <c r="EV8" s="246"/>
      <c r="EW8" s="246"/>
      <c r="EX8" s="246"/>
      <c r="EY8" s="246"/>
      <c r="EZ8" s="246"/>
      <c r="FA8" s="246"/>
      <c r="FB8" s="246"/>
      <c r="FC8" s="246"/>
      <c r="FD8" s="246"/>
      <c r="FE8" s="246"/>
      <c r="FF8" s="246"/>
      <c r="FG8" s="246"/>
      <c r="FH8" s="246"/>
      <c r="FI8" s="246"/>
      <c r="FJ8" s="246"/>
      <c r="FK8" s="246"/>
      <c r="FL8" s="246"/>
      <c r="FM8" s="246"/>
      <c r="FN8" s="246"/>
      <c r="FO8" s="246"/>
      <c r="FP8" s="246"/>
      <c r="FQ8" s="246"/>
      <c r="FR8" s="246"/>
      <c r="FS8" s="246"/>
      <c r="FT8" s="246"/>
      <c r="FU8" s="246"/>
    </row>
    <row r="9" spans="2:177" s="209" customFormat="1" ht="10.5" hidden="1" customHeight="1" x14ac:dyDescent="0.2">
      <c r="B9" s="213"/>
      <c r="C9" s="213"/>
      <c r="D9" s="213"/>
      <c r="E9" s="213"/>
      <c r="F9" s="213"/>
      <c r="G9" s="213"/>
      <c r="H9" s="213"/>
      <c r="I9" s="213"/>
      <c r="J9" s="213"/>
      <c r="K9" s="213"/>
      <c r="L9" s="213"/>
      <c r="M9" s="213"/>
      <c r="N9" s="213"/>
      <c r="O9" s="213"/>
      <c r="P9" s="213"/>
      <c r="Q9" s="213"/>
      <c r="R9" s="650">
        <v>665654</v>
      </c>
      <c r="S9" s="651"/>
      <c r="T9" s="651"/>
      <c r="U9" s="651"/>
      <c r="V9" s="651"/>
      <c r="W9" s="651"/>
      <c r="X9" s="651"/>
      <c r="Y9" s="651"/>
      <c r="Z9" s="651"/>
      <c r="AA9" s="651"/>
      <c r="AB9" s="651"/>
      <c r="AC9" s="651"/>
      <c r="AD9" s="651"/>
      <c r="AE9" s="651"/>
      <c r="AF9" s="651"/>
      <c r="AG9" s="651"/>
      <c r="AH9" s="651"/>
      <c r="AI9" s="651"/>
      <c r="AJ9" s="651"/>
      <c r="AK9" s="651"/>
      <c r="AL9" s="651"/>
      <c r="AM9" s="651"/>
      <c r="AN9" s="651"/>
      <c r="AO9" s="651"/>
      <c r="AP9" s="651"/>
      <c r="AQ9" s="651"/>
      <c r="AR9" s="651"/>
      <c r="AS9" s="651"/>
      <c r="AT9" s="651"/>
      <c r="AU9" s="651"/>
      <c r="AV9" s="651"/>
      <c r="AW9" s="651"/>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214"/>
      <c r="CA9" s="214"/>
      <c r="CB9" s="214"/>
      <c r="CC9" s="214"/>
      <c r="CD9" s="214"/>
      <c r="CE9" s="215"/>
      <c r="CF9" s="215"/>
      <c r="CG9" s="215"/>
      <c r="CH9" s="215"/>
      <c r="CI9" s="215"/>
      <c r="CJ9" s="215"/>
      <c r="CK9" s="215"/>
      <c r="CL9" s="215"/>
      <c r="CM9" s="215"/>
      <c r="CN9" s="212"/>
      <c r="CO9" s="212"/>
      <c r="CP9" s="212"/>
      <c r="CQ9" s="212"/>
      <c r="CR9" s="214"/>
      <c r="CS9" s="214"/>
      <c r="CT9" s="214"/>
      <c r="CU9" s="214"/>
      <c r="CV9" s="214"/>
      <c r="CW9" s="214"/>
      <c r="CX9" s="214"/>
      <c r="CY9" s="214"/>
      <c r="CZ9" s="214"/>
      <c r="DA9" s="214"/>
      <c r="DB9" s="214"/>
      <c r="DC9" s="214"/>
      <c r="DD9" s="214"/>
      <c r="DE9" s="214"/>
      <c r="DF9" s="214"/>
      <c r="DG9" s="214"/>
      <c r="DH9" s="214"/>
      <c r="DI9" s="214"/>
      <c r="DJ9" s="214"/>
      <c r="DK9" s="212"/>
      <c r="DL9" s="654" t="s">
        <v>115</v>
      </c>
      <c r="DM9" s="655"/>
      <c r="DN9" s="655"/>
      <c r="DO9" s="655"/>
      <c r="DP9" s="655"/>
      <c r="DQ9" s="655"/>
      <c r="DR9" s="655"/>
      <c r="DS9" s="655"/>
      <c r="DT9" s="655"/>
      <c r="DU9" s="655"/>
      <c r="DV9" s="655"/>
      <c r="DW9" s="655"/>
      <c r="DX9" s="655"/>
      <c r="DY9" s="655"/>
      <c r="DZ9" s="655"/>
      <c r="EA9" s="655"/>
      <c r="EB9" s="655"/>
      <c r="EC9" s="655"/>
      <c r="ED9" s="655"/>
      <c r="EE9" s="655"/>
      <c r="EF9" s="655"/>
      <c r="EG9" s="655"/>
      <c r="EH9" s="655"/>
      <c r="EI9" s="655"/>
      <c r="EJ9" s="655"/>
      <c r="EK9" s="655"/>
      <c r="EL9" s="655"/>
      <c r="EM9" s="655"/>
      <c r="EN9" s="655"/>
      <c r="EO9" s="655"/>
      <c r="EP9" s="652">
        <v>1903</v>
      </c>
      <c r="EQ9" s="653"/>
      <c r="ER9" s="653"/>
      <c r="ES9" s="653"/>
      <c r="ET9" s="653"/>
      <c r="EU9" s="653"/>
      <c r="EV9" s="653"/>
      <c r="EW9" s="653"/>
      <c r="EX9" s="653"/>
      <c r="EY9" s="653"/>
      <c r="EZ9" s="653"/>
      <c r="FA9" s="653"/>
      <c r="FB9" s="653"/>
      <c r="FC9" s="653"/>
      <c r="FD9" s="653"/>
      <c r="FE9" s="653"/>
      <c r="FF9" s="653"/>
      <c r="FG9" s="653"/>
      <c r="FH9" s="653"/>
      <c r="FI9" s="653"/>
      <c r="FJ9" s="653"/>
      <c r="FK9" s="653"/>
      <c r="FL9" s="653"/>
      <c r="FM9" s="653"/>
      <c r="FN9" s="653"/>
      <c r="FO9" s="653"/>
      <c r="FP9" s="653"/>
      <c r="FQ9" s="653"/>
      <c r="FR9" s="653"/>
      <c r="FS9" s="653"/>
      <c r="FT9" s="653"/>
      <c r="FU9" s="653"/>
    </row>
    <row r="10" spans="2:177" s="209" customFormat="1" ht="4.5" hidden="1" customHeight="1" x14ac:dyDescent="0.2">
      <c r="B10" s="213"/>
      <c r="C10" s="213"/>
      <c r="D10" s="213"/>
      <c r="E10" s="213"/>
      <c r="F10" s="213"/>
      <c r="G10" s="213"/>
      <c r="H10" s="213"/>
      <c r="I10" s="213"/>
      <c r="J10" s="213"/>
      <c r="K10" s="213"/>
      <c r="L10" s="213"/>
      <c r="M10" s="213"/>
      <c r="N10" s="213"/>
      <c r="O10" s="213"/>
      <c r="P10" s="213"/>
      <c r="Q10" s="213"/>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19"/>
      <c r="AV10" s="219"/>
      <c r="AW10" s="219"/>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14"/>
      <c r="BW10" s="214"/>
      <c r="BX10" s="214"/>
      <c r="BY10" s="214"/>
      <c r="BZ10" s="214"/>
      <c r="CA10" s="214"/>
      <c r="CB10" s="214"/>
      <c r="CC10" s="214"/>
      <c r="CD10" s="214"/>
      <c r="CE10" s="215"/>
      <c r="CF10" s="215"/>
      <c r="CG10" s="215"/>
      <c r="CH10" s="215"/>
      <c r="CI10" s="215"/>
      <c r="CJ10" s="215"/>
      <c r="CK10" s="215"/>
      <c r="CL10" s="215"/>
      <c r="CM10" s="215"/>
      <c r="CN10" s="212"/>
      <c r="CO10" s="212"/>
      <c r="CP10" s="212"/>
      <c r="CQ10" s="212"/>
      <c r="CR10" s="214"/>
      <c r="CS10" s="214"/>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46"/>
      <c r="EQ10" s="246"/>
      <c r="ER10" s="246"/>
      <c r="ES10" s="246"/>
      <c r="ET10" s="246"/>
      <c r="EU10" s="246"/>
      <c r="EV10" s="246"/>
      <c r="EW10" s="246"/>
      <c r="EX10" s="246"/>
      <c r="EY10" s="246"/>
      <c r="EZ10" s="246"/>
      <c r="FA10" s="246"/>
      <c r="FB10" s="246"/>
      <c r="FC10" s="246"/>
      <c r="FD10" s="246"/>
      <c r="FE10" s="246"/>
      <c r="FF10" s="246"/>
      <c r="FG10" s="246"/>
      <c r="FH10" s="246"/>
      <c r="FI10" s="246"/>
      <c r="FJ10" s="246"/>
      <c r="FK10" s="246"/>
      <c r="FL10" s="246"/>
      <c r="FM10" s="246"/>
      <c r="FN10" s="246"/>
      <c r="FO10" s="246"/>
      <c r="FP10" s="246"/>
      <c r="FQ10" s="246"/>
      <c r="FR10" s="246"/>
      <c r="FS10" s="246"/>
      <c r="FT10" s="246"/>
      <c r="FU10" s="246"/>
    </row>
    <row r="11" spans="2:177" s="209" customFormat="1" ht="10.5" hidden="1" customHeight="1" x14ac:dyDescent="0.2">
      <c r="B11" s="213"/>
      <c r="C11" s="213"/>
      <c r="D11" s="213"/>
      <c r="E11" s="213"/>
      <c r="F11" s="213"/>
      <c r="G11" s="213"/>
      <c r="H11" s="213"/>
      <c r="I11" s="213"/>
      <c r="J11" s="213"/>
      <c r="K11" s="213"/>
      <c r="L11" s="213"/>
      <c r="M11" s="213"/>
      <c r="N11" s="213"/>
      <c r="O11" s="213"/>
      <c r="P11" s="213"/>
      <c r="Q11" s="213"/>
      <c r="R11" s="650">
        <v>550406</v>
      </c>
      <c r="S11" s="651"/>
      <c r="T11" s="651"/>
      <c r="U11" s="651"/>
      <c r="V11" s="651"/>
      <c r="W11" s="651"/>
      <c r="X11" s="651"/>
      <c r="Y11" s="651"/>
      <c r="Z11" s="651"/>
      <c r="AA11" s="651"/>
      <c r="AB11" s="651"/>
      <c r="AC11" s="651"/>
      <c r="AD11" s="651"/>
      <c r="AE11" s="651"/>
      <c r="AF11" s="651"/>
      <c r="AG11" s="651"/>
      <c r="AH11" s="651"/>
      <c r="AI11" s="651"/>
      <c r="AJ11" s="651"/>
      <c r="AK11" s="651"/>
      <c r="AL11" s="651"/>
      <c r="AM11" s="651"/>
      <c r="AN11" s="651"/>
      <c r="AO11" s="651"/>
      <c r="AP11" s="651"/>
      <c r="AQ11" s="651"/>
      <c r="AR11" s="651"/>
      <c r="AS11" s="651"/>
      <c r="AT11" s="651"/>
      <c r="AU11" s="651"/>
      <c r="AV11" s="651"/>
      <c r="AW11" s="651"/>
      <c r="AX11" s="656" t="s">
        <v>112</v>
      </c>
      <c r="AY11" s="657"/>
      <c r="AZ11" s="657"/>
      <c r="BA11" s="657"/>
      <c r="BB11" s="657"/>
      <c r="BC11" s="657"/>
      <c r="BD11" s="657"/>
      <c r="BE11" s="657"/>
      <c r="BF11" s="657"/>
      <c r="BG11" s="657"/>
      <c r="BH11" s="657"/>
      <c r="BI11" s="657"/>
      <c r="BJ11" s="657"/>
      <c r="BK11" s="657"/>
      <c r="BL11" s="657"/>
      <c r="BM11" s="657"/>
      <c r="BN11" s="657"/>
      <c r="BO11" s="657"/>
      <c r="BP11" s="657"/>
      <c r="BQ11" s="657"/>
      <c r="BR11" s="657"/>
      <c r="BS11" s="657"/>
      <c r="BT11" s="657"/>
      <c r="BU11" s="657"/>
      <c r="BV11" s="657"/>
      <c r="BW11" s="657"/>
      <c r="BX11" s="657"/>
      <c r="BY11" s="657"/>
      <c r="BZ11" s="657"/>
      <c r="CA11" s="657"/>
      <c r="CB11" s="657"/>
      <c r="CC11" s="657"/>
      <c r="CD11" s="657"/>
      <c r="CE11" s="657"/>
      <c r="CF11" s="657"/>
      <c r="CG11" s="657"/>
      <c r="CH11" s="657"/>
      <c r="CI11" s="657"/>
      <c r="CJ11" s="657"/>
      <c r="CK11" s="657"/>
      <c r="CL11" s="657"/>
      <c r="CM11" s="657"/>
      <c r="CN11" s="657"/>
      <c r="CO11" s="657"/>
      <c r="CP11" s="657"/>
      <c r="CQ11" s="657"/>
      <c r="CR11" s="657"/>
      <c r="CS11" s="657"/>
      <c r="CT11" s="216"/>
      <c r="CU11" s="217"/>
      <c r="CV11" s="217"/>
      <c r="CW11" s="217"/>
      <c r="CX11" s="217"/>
      <c r="CY11" s="217"/>
      <c r="CZ11" s="217"/>
      <c r="DA11" s="217"/>
      <c r="DB11" s="217"/>
      <c r="DC11" s="217"/>
      <c r="DD11" s="217"/>
      <c r="DE11" s="217"/>
      <c r="DF11" s="217"/>
      <c r="DG11" s="217"/>
      <c r="DH11" s="217"/>
      <c r="DI11" s="217"/>
      <c r="DJ11" s="217"/>
      <c r="DK11" s="217"/>
      <c r="DL11" s="217"/>
      <c r="DM11" s="217"/>
      <c r="DN11" s="217"/>
      <c r="DO11" s="217"/>
      <c r="DP11" s="217"/>
      <c r="DQ11" s="217"/>
      <c r="DR11" s="217"/>
      <c r="DS11" s="217"/>
      <c r="DT11" s="217"/>
      <c r="DU11" s="217"/>
      <c r="DV11" s="217"/>
      <c r="DW11" s="217"/>
      <c r="DX11" s="217"/>
      <c r="DY11" s="217"/>
      <c r="DZ11" s="217"/>
      <c r="EA11" s="217"/>
      <c r="EB11" s="217"/>
      <c r="EC11" s="217"/>
      <c r="ED11" s="217"/>
      <c r="EE11" s="217"/>
      <c r="EF11" s="217"/>
      <c r="EG11" s="217"/>
      <c r="EH11" s="217"/>
      <c r="EI11" s="217"/>
      <c r="EJ11" s="217"/>
      <c r="EK11" s="217"/>
      <c r="EL11" s="217"/>
      <c r="EM11" s="217"/>
      <c r="EN11" s="217"/>
      <c r="EO11" s="218" t="s">
        <v>110</v>
      </c>
      <c r="EP11" s="652">
        <v>1587</v>
      </c>
      <c r="EQ11" s="653"/>
      <c r="ER11" s="653"/>
      <c r="ES11" s="653"/>
      <c r="ET11" s="653"/>
      <c r="EU11" s="653"/>
      <c r="EV11" s="653"/>
      <c r="EW11" s="653"/>
      <c r="EX11" s="653"/>
      <c r="EY11" s="653"/>
      <c r="EZ11" s="653"/>
      <c r="FA11" s="653"/>
      <c r="FB11" s="653"/>
      <c r="FC11" s="653"/>
      <c r="FD11" s="653"/>
      <c r="FE11" s="653"/>
      <c r="FF11" s="653"/>
      <c r="FG11" s="653"/>
      <c r="FH11" s="653"/>
      <c r="FI11" s="653"/>
      <c r="FJ11" s="653"/>
      <c r="FK11" s="653"/>
      <c r="FL11" s="653"/>
      <c r="FM11" s="653"/>
      <c r="FN11" s="653"/>
      <c r="FO11" s="653"/>
      <c r="FP11" s="653"/>
      <c r="FQ11" s="653"/>
      <c r="FR11" s="653"/>
      <c r="FS11" s="653"/>
      <c r="FT11" s="653"/>
      <c r="FU11" s="653"/>
    </row>
    <row r="12" spans="2:177" s="209" customFormat="1" ht="4.5" hidden="1" customHeight="1" x14ac:dyDescent="0.2">
      <c r="B12" s="213"/>
      <c r="C12" s="213"/>
      <c r="D12" s="213"/>
      <c r="E12" s="213"/>
      <c r="F12" s="213"/>
      <c r="G12" s="213"/>
      <c r="H12" s="213"/>
      <c r="I12" s="213"/>
      <c r="J12" s="213"/>
      <c r="K12" s="213"/>
      <c r="L12" s="213"/>
      <c r="M12" s="213"/>
      <c r="N12" s="213"/>
      <c r="O12" s="213"/>
      <c r="P12" s="213"/>
      <c r="Q12" s="213"/>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19"/>
      <c r="AV12" s="219"/>
      <c r="AW12" s="219"/>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5"/>
      <c r="CF12" s="215"/>
      <c r="CG12" s="215"/>
      <c r="CH12" s="215"/>
      <c r="CI12" s="215"/>
      <c r="CJ12" s="215"/>
      <c r="CK12" s="215"/>
      <c r="CL12" s="215"/>
      <c r="CM12" s="215"/>
      <c r="CN12" s="212"/>
      <c r="CO12" s="212"/>
      <c r="CP12" s="212"/>
      <c r="CQ12" s="212"/>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2"/>
      <c r="EI12" s="212"/>
      <c r="EJ12" s="212"/>
      <c r="EK12" s="212"/>
      <c r="EL12" s="212"/>
      <c r="EM12" s="212"/>
      <c r="EN12" s="212"/>
      <c r="EO12" s="212"/>
      <c r="EP12" s="246"/>
      <c r="EQ12" s="246"/>
      <c r="ER12" s="246"/>
      <c r="ES12" s="246"/>
      <c r="ET12" s="246"/>
      <c r="EU12" s="246"/>
      <c r="EV12" s="246"/>
      <c r="EW12" s="246"/>
      <c r="EX12" s="246"/>
      <c r="EY12" s="246"/>
      <c r="EZ12" s="246"/>
      <c r="FA12" s="246"/>
      <c r="FB12" s="246"/>
      <c r="FC12" s="246"/>
      <c r="FD12" s="246"/>
      <c r="FE12" s="246"/>
      <c r="FF12" s="246"/>
      <c r="FG12" s="246"/>
      <c r="FH12" s="246"/>
      <c r="FI12" s="246"/>
      <c r="FJ12" s="246"/>
      <c r="FK12" s="246"/>
      <c r="FL12" s="246"/>
      <c r="FM12" s="246"/>
      <c r="FN12" s="246"/>
      <c r="FO12" s="246"/>
      <c r="FP12" s="246"/>
      <c r="FQ12" s="246"/>
      <c r="FR12" s="246"/>
      <c r="FS12" s="246"/>
      <c r="FT12" s="246"/>
      <c r="FU12" s="246"/>
    </row>
    <row r="13" spans="2:177" s="209" customFormat="1" ht="10.5" hidden="1" customHeight="1" x14ac:dyDescent="0.2">
      <c r="B13" s="213"/>
      <c r="C13" s="213"/>
      <c r="D13" s="213"/>
      <c r="E13" s="213"/>
      <c r="F13" s="213"/>
      <c r="G13" s="213"/>
      <c r="H13" s="213"/>
      <c r="I13" s="213"/>
      <c r="J13" s="213"/>
      <c r="K13" s="213"/>
      <c r="L13" s="213"/>
      <c r="M13" s="213"/>
      <c r="N13" s="213"/>
      <c r="O13" s="213"/>
      <c r="P13" s="213"/>
      <c r="Q13" s="213"/>
      <c r="R13" s="650">
        <v>595813</v>
      </c>
      <c r="S13" s="651"/>
      <c r="T13" s="651"/>
      <c r="U13" s="651"/>
      <c r="V13" s="651"/>
      <c r="W13" s="651"/>
      <c r="X13" s="651"/>
      <c r="Y13" s="651"/>
      <c r="Z13" s="651"/>
      <c r="AA13" s="651"/>
      <c r="AB13" s="651"/>
      <c r="AC13" s="651"/>
      <c r="AD13" s="651"/>
      <c r="AE13" s="651"/>
      <c r="AF13" s="651"/>
      <c r="AG13" s="651"/>
      <c r="AH13" s="651"/>
      <c r="AI13" s="651"/>
      <c r="AJ13" s="651"/>
      <c r="AK13" s="651"/>
      <c r="AL13" s="651"/>
      <c r="AM13" s="651"/>
      <c r="AN13" s="651"/>
      <c r="AO13" s="651"/>
      <c r="AP13" s="651"/>
      <c r="AQ13" s="651"/>
      <c r="AR13" s="651"/>
      <c r="AS13" s="651"/>
      <c r="AT13" s="651"/>
      <c r="AU13" s="651"/>
      <c r="AV13" s="651"/>
      <c r="AW13" s="651"/>
      <c r="AX13" s="656" t="s">
        <v>112</v>
      </c>
      <c r="AY13" s="657"/>
      <c r="AZ13" s="657"/>
      <c r="BA13" s="657"/>
      <c r="BB13" s="657"/>
      <c r="BC13" s="657"/>
      <c r="BD13" s="657"/>
      <c r="BE13" s="657"/>
      <c r="BF13" s="657"/>
      <c r="BG13" s="657"/>
      <c r="BH13" s="657"/>
      <c r="BI13" s="657"/>
      <c r="BJ13" s="657"/>
      <c r="BK13" s="657"/>
      <c r="BL13" s="657"/>
      <c r="BM13" s="657"/>
      <c r="BN13" s="657"/>
      <c r="BO13" s="657"/>
      <c r="BP13" s="657"/>
      <c r="BQ13" s="657"/>
      <c r="BR13" s="657"/>
      <c r="BS13" s="657"/>
      <c r="BT13" s="657"/>
      <c r="BU13" s="657"/>
      <c r="BV13" s="657"/>
      <c r="BW13" s="657"/>
      <c r="BX13" s="657"/>
      <c r="BY13" s="657"/>
      <c r="BZ13" s="657"/>
      <c r="CA13" s="657"/>
      <c r="CB13" s="657"/>
      <c r="CC13" s="657"/>
      <c r="CD13" s="657"/>
      <c r="CE13" s="657"/>
      <c r="CF13" s="657"/>
      <c r="CG13" s="657"/>
      <c r="CH13" s="657"/>
      <c r="CI13" s="657"/>
      <c r="CJ13" s="657"/>
      <c r="CK13" s="657"/>
      <c r="CL13" s="657"/>
      <c r="CM13" s="657"/>
      <c r="CN13" s="657"/>
      <c r="CO13" s="657"/>
      <c r="CP13" s="657"/>
      <c r="CQ13" s="657"/>
      <c r="CR13" s="657"/>
      <c r="CS13" s="657"/>
      <c r="CT13" s="656" t="s">
        <v>113</v>
      </c>
      <c r="CU13" s="657"/>
      <c r="CV13" s="657"/>
      <c r="CW13" s="657"/>
      <c r="CX13" s="657"/>
      <c r="CY13" s="657"/>
      <c r="CZ13" s="657"/>
      <c r="DA13" s="657"/>
      <c r="DB13" s="657"/>
      <c r="DC13" s="657"/>
      <c r="DD13" s="657"/>
      <c r="DE13" s="657"/>
      <c r="DF13" s="657"/>
      <c r="DG13" s="657"/>
      <c r="DH13" s="657"/>
      <c r="DI13" s="657"/>
      <c r="DJ13" s="657"/>
      <c r="DK13" s="657"/>
      <c r="DL13" s="654" t="s">
        <v>115</v>
      </c>
      <c r="DM13" s="655"/>
      <c r="DN13" s="655"/>
      <c r="DO13" s="655"/>
      <c r="DP13" s="655"/>
      <c r="DQ13" s="655"/>
      <c r="DR13" s="655"/>
      <c r="DS13" s="655"/>
      <c r="DT13" s="655"/>
      <c r="DU13" s="655"/>
      <c r="DV13" s="655"/>
      <c r="DW13" s="655"/>
      <c r="DX13" s="655"/>
      <c r="DY13" s="655"/>
      <c r="DZ13" s="655"/>
      <c r="EA13" s="655"/>
      <c r="EB13" s="655"/>
      <c r="EC13" s="655"/>
      <c r="ED13" s="655"/>
      <c r="EE13" s="655"/>
      <c r="EF13" s="655"/>
      <c r="EG13" s="655"/>
      <c r="EH13" s="655"/>
      <c r="EI13" s="655"/>
      <c r="EJ13" s="655"/>
      <c r="EK13" s="655"/>
      <c r="EL13" s="655"/>
      <c r="EM13" s="655"/>
      <c r="EN13" s="655"/>
      <c r="EO13" s="655"/>
      <c r="EP13" s="652">
        <v>1841</v>
      </c>
      <c r="EQ13" s="653"/>
      <c r="ER13" s="653"/>
      <c r="ES13" s="653"/>
      <c r="ET13" s="653"/>
      <c r="EU13" s="653"/>
      <c r="EV13" s="653"/>
      <c r="EW13" s="653"/>
      <c r="EX13" s="653"/>
      <c r="EY13" s="653"/>
      <c r="EZ13" s="653"/>
      <c r="FA13" s="653"/>
      <c r="FB13" s="653"/>
      <c r="FC13" s="653"/>
      <c r="FD13" s="653"/>
      <c r="FE13" s="653"/>
      <c r="FF13" s="653"/>
      <c r="FG13" s="653"/>
      <c r="FH13" s="653"/>
      <c r="FI13" s="653"/>
      <c r="FJ13" s="653"/>
      <c r="FK13" s="653"/>
      <c r="FL13" s="653"/>
      <c r="FM13" s="653"/>
      <c r="FN13" s="653"/>
      <c r="FO13" s="653"/>
      <c r="FP13" s="653"/>
      <c r="FQ13" s="653"/>
      <c r="FR13" s="653"/>
      <c r="FS13" s="653"/>
      <c r="FT13" s="653"/>
      <c r="FU13" s="653"/>
    </row>
    <row r="14" spans="2:177" s="209" customFormat="1" ht="4.5" hidden="1" customHeight="1" x14ac:dyDescent="0.2">
      <c r="B14" s="213"/>
      <c r="C14" s="213"/>
      <c r="D14" s="213"/>
      <c r="E14" s="213"/>
      <c r="F14" s="213"/>
      <c r="G14" s="213"/>
      <c r="H14" s="213"/>
      <c r="I14" s="213"/>
      <c r="J14" s="213"/>
      <c r="K14" s="213"/>
      <c r="L14" s="213"/>
      <c r="M14" s="213"/>
      <c r="N14" s="213"/>
      <c r="O14" s="213"/>
      <c r="P14" s="213"/>
      <c r="Q14" s="213"/>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19"/>
      <c r="AV14" s="219"/>
      <c r="AW14" s="219"/>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5"/>
      <c r="CF14" s="215"/>
      <c r="CG14" s="215"/>
      <c r="CH14" s="215"/>
      <c r="CI14" s="215"/>
      <c r="CJ14" s="215"/>
      <c r="CK14" s="215"/>
      <c r="CL14" s="215"/>
      <c r="CM14" s="215"/>
      <c r="CN14" s="212"/>
      <c r="CO14" s="212"/>
      <c r="CP14" s="212"/>
      <c r="CQ14" s="212"/>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214"/>
      <c r="DU14" s="214"/>
      <c r="DV14" s="214"/>
      <c r="DW14" s="214"/>
      <c r="DX14" s="214"/>
      <c r="DY14" s="214"/>
      <c r="DZ14" s="214"/>
      <c r="EA14" s="214"/>
      <c r="EB14" s="214"/>
      <c r="EC14" s="214"/>
      <c r="ED14" s="214"/>
      <c r="EE14" s="214"/>
      <c r="EF14" s="214"/>
      <c r="EG14" s="214"/>
      <c r="EH14" s="212"/>
      <c r="EI14" s="212"/>
      <c r="EJ14" s="212"/>
      <c r="EK14" s="212"/>
      <c r="EL14" s="212"/>
      <c r="EM14" s="212"/>
      <c r="EN14" s="212"/>
      <c r="EO14" s="212"/>
      <c r="EP14" s="246"/>
      <c r="EQ14" s="246"/>
      <c r="ER14" s="246"/>
      <c r="ES14" s="246"/>
      <c r="ET14" s="246"/>
      <c r="EU14" s="246"/>
      <c r="EV14" s="246"/>
      <c r="EW14" s="246"/>
      <c r="EX14" s="246"/>
      <c r="EY14" s="246"/>
      <c r="EZ14" s="246"/>
      <c r="FA14" s="246"/>
      <c r="FB14" s="246"/>
      <c r="FC14" s="246"/>
      <c r="FD14" s="246"/>
      <c r="FE14" s="246"/>
      <c r="FF14" s="246"/>
      <c r="FG14" s="246"/>
      <c r="FH14" s="246"/>
      <c r="FI14" s="246"/>
      <c r="FJ14" s="246"/>
      <c r="FK14" s="246"/>
      <c r="FL14" s="246"/>
      <c r="FM14" s="246"/>
      <c r="FN14" s="246"/>
      <c r="FO14" s="246"/>
      <c r="FP14" s="246"/>
      <c r="FQ14" s="246"/>
      <c r="FR14" s="246"/>
      <c r="FS14" s="246"/>
      <c r="FT14" s="246"/>
      <c r="FU14" s="246"/>
    </row>
    <row r="15" spans="2:177" s="209" customFormat="1" ht="10.5" hidden="1" customHeight="1" x14ac:dyDescent="0.2">
      <c r="B15" s="213"/>
      <c r="C15" s="213"/>
      <c r="D15" s="213"/>
      <c r="E15" s="213"/>
      <c r="F15" s="213"/>
      <c r="G15" s="213"/>
      <c r="H15" s="213"/>
      <c r="I15" s="213"/>
      <c r="J15" s="213"/>
      <c r="K15" s="213"/>
      <c r="L15" s="213"/>
      <c r="M15" s="213"/>
      <c r="N15" s="213"/>
      <c r="O15" s="213"/>
      <c r="P15" s="213"/>
      <c r="Q15" s="213"/>
      <c r="R15" s="650">
        <v>584625</v>
      </c>
      <c r="S15" s="651"/>
      <c r="T15" s="651"/>
      <c r="U15" s="651"/>
      <c r="V15" s="651"/>
      <c r="W15" s="651"/>
      <c r="X15" s="651"/>
      <c r="Y15" s="651"/>
      <c r="Z15" s="651"/>
      <c r="AA15" s="651"/>
      <c r="AB15" s="651"/>
      <c r="AC15" s="651"/>
      <c r="AD15" s="651"/>
      <c r="AE15" s="651"/>
      <c r="AF15" s="651"/>
      <c r="AG15" s="651"/>
      <c r="AH15" s="651"/>
      <c r="AI15" s="651"/>
      <c r="AJ15" s="651"/>
      <c r="AK15" s="651"/>
      <c r="AL15" s="651"/>
      <c r="AM15" s="651"/>
      <c r="AN15" s="651"/>
      <c r="AO15" s="651"/>
      <c r="AP15" s="651"/>
      <c r="AQ15" s="651"/>
      <c r="AR15" s="651"/>
      <c r="AS15" s="651"/>
      <c r="AT15" s="651"/>
      <c r="AU15" s="651"/>
      <c r="AV15" s="651"/>
      <c r="AW15" s="651"/>
      <c r="AX15" s="656" t="s">
        <v>112</v>
      </c>
      <c r="AY15" s="657"/>
      <c r="AZ15" s="657"/>
      <c r="BA15" s="657"/>
      <c r="BB15" s="657"/>
      <c r="BC15" s="657"/>
      <c r="BD15" s="657"/>
      <c r="BE15" s="657"/>
      <c r="BF15" s="657"/>
      <c r="BG15" s="657"/>
      <c r="BH15" s="657"/>
      <c r="BI15" s="657"/>
      <c r="BJ15" s="657"/>
      <c r="BK15" s="657"/>
      <c r="BL15" s="657"/>
      <c r="BM15" s="657"/>
      <c r="BN15" s="657"/>
      <c r="BO15" s="657"/>
      <c r="BP15" s="657"/>
      <c r="BQ15" s="657"/>
      <c r="BR15" s="657"/>
      <c r="BS15" s="657"/>
      <c r="BT15" s="657"/>
      <c r="BU15" s="657"/>
      <c r="BV15" s="657"/>
      <c r="BW15" s="657"/>
      <c r="BX15" s="657"/>
      <c r="BY15" s="657"/>
      <c r="BZ15" s="657"/>
      <c r="CA15" s="657"/>
      <c r="CB15" s="657"/>
      <c r="CC15" s="657"/>
      <c r="CD15" s="657"/>
      <c r="CE15" s="657"/>
      <c r="CF15" s="657"/>
      <c r="CG15" s="657"/>
      <c r="CH15" s="657"/>
      <c r="CI15" s="657"/>
      <c r="CJ15" s="657"/>
      <c r="CK15" s="657"/>
      <c r="CL15" s="657"/>
      <c r="CM15" s="657"/>
      <c r="CN15" s="657"/>
      <c r="CO15" s="657"/>
      <c r="CP15" s="657"/>
      <c r="CQ15" s="657"/>
      <c r="CR15" s="657"/>
      <c r="CS15" s="657"/>
      <c r="CT15" s="656" t="s">
        <v>114</v>
      </c>
      <c r="CU15" s="657"/>
      <c r="CV15" s="657"/>
      <c r="CW15" s="657"/>
      <c r="CX15" s="657"/>
      <c r="CY15" s="657"/>
      <c r="CZ15" s="657"/>
      <c r="DA15" s="657"/>
      <c r="DB15" s="657"/>
      <c r="DC15" s="657"/>
      <c r="DD15" s="657"/>
      <c r="DE15" s="657"/>
      <c r="DF15" s="657"/>
      <c r="DG15" s="657"/>
      <c r="DH15" s="657"/>
      <c r="DI15" s="657"/>
      <c r="DJ15" s="657"/>
      <c r="DK15" s="657"/>
      <c r="DL15" s="654" t="s">
        <v>115</v>
      </c>
      <c r="DM15" s="655"/>
      <c r="DN15" s="655"/>
      <c r="DO15" s="655"/>
      <c r="DP15" s="655"/>
      <c r="DQ15" s="655"/>
      <c r="DR15" s="655"/>
      <c r="DS15" s="655"/>
      <c r="DT15" s="655"/>
      <c r="DU15" s="655"/>
      <c r="DV15" s="655"/>
      <c r="DW15" s="655"/>
      <c r="DX15" s="655"/>
      <c r="DY15" s="655"/>
      <c r="DZ15" s="655"/>
      <c r="EA15" s="655"/>
      <c r="EB15" s="655"/>
      <c r="EC15" s="655"/>
      <c r="ED15" s="655"/>
      <c r="EE15" s="655"/>
      <c r="EF15" s="655"/>
      <c r="EG15" s="655"/>
      <c r="EH15" s="655"/>
      <c r="EI15" s="655"/>
      <c r="EJ15" s="655"/>
      <c r="EK15" s="655"/>
      <c r="EL15" s="655"/>
      <c r="EM15" s="655"/>
      <c r="EN15" s="655"/>
      <c r="EO15" s="655"/>
      <c r="EP15" s="652">
        <v>1822</v>
      </c>
      <c r="EQ15" s="653"/>
      <c r="ER15" s="653"/>
      <c r="ES15" s="653"/>
      <c r="ET15" s="653"/>
      <c r="EU15" s="653"/>
      <c r="EV15" s="653"/>
      <c r="EW15" s="653"/>
      <c r="EX15" s="653"/>
      <c r="EY15" s="653"/>
      <c r="EZ15" s="653"/>
      <c r="FA15" s="653"/>
      <c r="FB15" s="653"/>
      <c r="FC15" s="653"/>
      <c r="FD15" s="653"/>
      <c r="FE15" s="653"/>
      <c r="FF15" s="653"/>
      <c r="FG15" s="653"/>
      <c r="FH15" s="653"/>
      <c r="FI15" s="653"/>
      <c r="FJ15" s="653"/>
      <c r="FK15" s="653"/>
      <c r="FL15" s="653"/>
      <c r="FM15" s="653"/>
      <c r="FN15" s="653"/>
      <c r="FO15" s="653"/>
      <c r="FP15" s="653"/>
      <c r="FQ15" s="653"/>
      <c r="FR15" s="653"/>
      <c r="FS15" s="653"/>
      <c r="FT15" s="653"/>
      <c r="FU15" s="653"/>
    </row>
    <row r="16" spans="2:177" s="209" customFormat="1" ht="9" hidden="1" customHeight="1" x14ac:dyDescent="0.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3"/>
      <c r="CF16" s="213"/>
      <c r="CG16" s="213"/>
      <c r="CH16" s="213"/>
      <c r="CI16" s="213"/>
      <c r="CJ16" s="213"/>
      <c r="CK16" s="213"/>
      <c r="CL16" s="213"/>
      <c r="CM16" s="213"/>
      <c r="CR16" s="210"/>
      <c r="CS16" s="210"/>
      <c r="CT16" s="210"/>
      <c r="CU16" s="210"/>
      <c r="CV16" s="210"/>
      <c r="CW16" s="210"/>
      <c r="CX16" s="210"/>
      <c r="CY16" s="210"/>
      <c r="CZ16" s="210"/>
      <c r="DA16" s="210"/>
      <c r="DB16" s="210"/>
      <c r="DC16" s="210"/>
      <c r="DD16" s="210"/>
      <c r="DE16" s="210"/>
      <c r="DF16" s="210"/>
      <c r="DG16" s="210"/>
      <c r="DH16" s="210"/>
      <c r="DI16" s="210"/>
      <c r="DJ16" s="210"/>
      <c r="DK16" s="210"/>
      <c r="DL16" s="210"/>
      <c r="DM16" s="210"/>
      <c r="DN16" s="210"/>
      <c r="DO16" s="210"/>
      <c r="DP16" s="210"/>
      <c r="DQ16" s="210"/>
      <c r="DR16" s="210"/>
      <c r="DS16" s="210"/>
      <c r="DT16" s="210"/>
      <c r="DU16" s="210"/>
      <c r="DV16" s="210"/>
      <c r="DW16" s="210"/>
      <c r="DX16" s="210"/>
      <c r="DY16" s="210"/>
      <c r="DZ16" s="210"/>
      <c r="EA16" s="210"/>
      <c r="EB16" s="210"/>
      <c r="EC16" s="210"/>
      <c r="ED16" s="210"/>
      <c r="EE16" s="210"/>
      <c r="EF16" s="210"/>
      <c r="EG16" s="210"/>
    </row>
    <row r="17" spans="2:176" s="209" customFormat="1" ht="14.25" hidden="1" customHeight="1" x14ac:dyDescent="0.2">
      <c r="B17" s="648" t="s">
        <v>117</v>
      </c>
      <c r="C17" s="662"/>
      <c r="D17" s="662"/>
      <c r="E17" s="662"/>
      <c r="F17" s="662"/>
      <c r="G17" s="662"/>
      <c r="H17" s="662"/>
      <c r="I17" s="662"/>
      <c r="J17" s="662"/>
      <c r="K17" s="662"/>
      <c r="L17" s="662"/>
      <c r="M17" s="662"/>
      <c r="N17" s="662"/>
      <c r="O17" s="662"/>
      <c r="P17" s="662"/>
      <c r="Q17" s="662"/>
      <c r="R17" s="662"/>
      <c r="S17" s="662"/>
      <c r="T17" s="662"/>
      <c r="U17" s="662"/>
      <c r="V17" s="662"/>
      <c r="W17" s="662"/>
      <c r="X17" s="662"/>
      <c r="Y17" s="662"/>
      <c r="Z17" s="662"/>
      <c r="AA17" s="662"/>
      <c r="AB17" s="662"/>
      <c r="AC17" s="662"/>
      <c r="AD17" s="662"/>
      <c r="AE17" s="662"/>
      <c r="AF17" s="662"/>
      <c r="AG17" s="662"/>
      <c r="AH17" s="662"/>
      <c r="AI17" s="662"/>
      <c r="AJ17" s="662"/>
      <c r="AK17" s="662"/>
      <c r="AL17" s="662"/>
      <c r="AM17" s="662"/>
      <c r="AN17" s="662"/>
      <c r="AO17" s="662"/>
      <c r="AP17" s="662"/>
      <c r="AQ17" s="662"/>
      <c r="AR17" s="662"/>
      <c r="AS17" s="662"/>
      <c r="AT17" s="662"/>
      <c r="AU17" s="662"/>
      <c r="AV17" s="662"/>
      <c r="AW17" s="662"/>
      <c r="AX17" s="662"/>
      <c r="AY17" s="662"/>
      <c r="AZ17" s="662"/>
      <c r="BA17" s="662"/>
      <c r="BB17" s="662"/>
      <c r="BC17" s="662"/>
      <c r="BD17" s="662"/>
      <c r="BE17" s="662"/>
      <c r="BF17" s="662"/>
      <c r="BG17" s="662"/>
      <c r="BH17" s="662"/>
      <c r="BI17" s="662"/>
      <c r="BJ17" s="662"/>
      <c r="BK17" s="662"/>
      <c r="BL17" s="662"/>
      <c r="BM17" s="662"/>
      <c r="BN17" s="662"/>
      <c r="BO17" s="662"/>
      <c r="BP17" s="662"/>
      <c r="BQ17" s="662"/>
      <c r="BR17" s="662"/>
      <c r="BS17" s="662"/>
      <c r="BT17" s="662"/>
      <c r="BU17" s="662"/>
      <c r="BV17" s="662"/>
      <c r="BW17" s="662"/>
      <c r="BX17" s="662"/>
      <c r="BY17" s="662"/>
      <c r="BZ17" s="662"/>
      <c r="CA17" s="662"/>
      <c r="CB17" s="662"/>
      <c r="CC17" s="662"/>
      <c r="CD17" s="662"/>
      <c r="CE17" s="662"/>
      <c r="CF17" s="662"/>
      <c r="CG17" s="662"/>
      <c r="CH17" s="662"/>
      <c r="CI17" s="662"/>
      <c r="CJ17" s="662"/>
      <c r="CK17" s="662"/>
      <c r="CL17" s="662"/>
      <c r="CM17" s="662"/>
      <c r="CN17" s="662"/>
      <c r="CO17" s="662"/>
      <c r="CP17" s="662"/>
      <c r="CQ17" s="662"/>
      <c r="CR17" s="662"/>
      <c r="CS17" s="662"/>
      <c r="CT17" s="662"/>
      <c r="CU17" s="662"/>
      <c r="CV17" s="662"/>
      <c r="CW17" s="662"/>
      <c r="CX17" s="662"/>
      <c r="CY17" s="662"/>
      <c r="CZ17" s="662"/>
      <c r="DA17" s="662"/>
      <c r="DB17" s="662"/>
      <c r="DC17" s="662"/>
      <c r="DD17" s="662"/>
      <c r="DE17" s="662"/>
      <c r="DF17" s="662"/>
      <c r="DG17" s="662"/>
      <c r="DH17" s="662"/>
      <c r="DI17" s="662"/>
      <c r="DJ17" s="662"/>
      <c r="DK17" s="662"/>
      <c r="DL17" s="662"/>
      <c r="DM17" s="662"/>
      <c r="DN17" s="662"/>
      <c r="DO17" s="662"/>
      <c r="DP17" s="662"/>
      <c r="DQ17" s="662"/>
      <c r="DR17" s="662"/>
      <c r="DS17" s="662"/>
      <c r="DT17" s="662"/>
      <c r="DU17" s="662"/>
      <c r="DV17" s="662"/>
      <c r="DW17" s="662"/>
      <c r="DX17" s="662"/>
      <c r="DY17" s="662"/>
      <c r="DZ17" s="662"/>
      <c r="EA17" s="662"/>
      <c r="EB17" s="662"/>
      <c r="EC17" s="662"/>
      <c r="ED17" s="662"/>
      <c r="EE17" s="662"/>
      <c r="EF17" s="662"/>
      <c r="EG17" s="662"/>
      <c r="EH17" s="662"/>
      <c r="EI17" s="662"/>
      <c r="EJ17" s="662"/>
      <c r="EK17" s="662"/>
      <c r="EL17" s="662"/>
      <c r="EM17" s="662"/>
      <c r="EN17" s="662"/>
      <c r="EO17" s="662"/>
      <c r="EP17" s="662"/>
      <c r="EQ17" s="662"/>
      <c r="ER17" s="662"/>
      <c r="ES17" s="662"/>
      <c r="ET17" s="662"/>
      <c r="EU17" s="662"/>
      <c r="EV17" s="662"/>
      <c r="EW17" s="662"/>
      <c r="EX17" s="662"/>
      <c r="EY17" s="662"/>
      <c r="EZ17" s="662"/>
      <c r="FA17" s="662"/>
      <c r="FB17" s="662"/>
      <c r="FC17" s="662"/>
      <c r="FD17" s="662"/>
      <c r="FE17" s="662"/>
      <c r="FF17" s="662"/>
      <c r="FG17" s="662"/>
      <c r="FH17" s="662"/>
      <c r="FI17" s="662"/>
      <c r="FJ17" s="662"/>
      <c r="FK17" s="662"/>
      <c r="FL17" s="662"/>
      <c r="FM17" s="662"/>
      <c r="FN17" s="662"/>
      <c r="FO17" s="662"/>
      <c r="FP17" s="662"/>
      <c r="FQ17" s="662"/>
      <c r="FR17" s="662"/>
      <c r="FS17" s="662"/>
      <c r="FT17" s="662"/>
    </row>
    <row r="18" spans="2:176" s="209" customFormat="1" ht="14.25" hidden="1" customHeight="1" x14ac:dyDescent="0.2">
      <c r="B18" s="220"/>
      <c r="C18" s="221"/>
      <c r="D18" s="221"/>
      <c r="E18" s="221"/>
      <c r="F18" s="221"/>
      <c r="G18" s="221"/>
      <c r="H18" s="221"/>
      <c r="I18" s="221"/>
      <c r="J18" s="221"/>
      <c r="K18" s="220"/>
      <c r="L18" s="221"/>
      <c r="M18" s="221"/>
      <c r="N18" s="221"/>
      <c r="O18" s="221"/>
      <c r="P18" s="221"/>
      <c r="Q18" s="221"/>
      <c r="R18" s="221"/>
      <c r="S18" s="221"/>
      <c r="T18" s="220"/>
      <c r="U18" s="222"/>
      <c r="V18" s="222"/>
      <c r="W18" s="222"/>
      <c r="X18" s="222"/>
      <c r="Y18" s="222"/>
      <c r="Z18" s="222"/>
      <c r="AA18" s="222"/>
      <c r="AB18" s="222"/>
      <c r="AC18" s="220"/>
      <c r="AD18" s="222"/>
      <c r="AE18" s="222"/>
      <c r="AF18" s="222"/>
      <c r="AG18" s="222"/>
      <c r="AH18" s="222"/>
      <c r="AI18" s="222"/>
      <c r="AJ18" s="222"/>
      <c r="AK18" s="222"/>
      <c r="AL18" s="220"/>
      <c r="AM18" s="222"/>
      <c r="AN18" s="222"/>
      <c r="AO18" s="222"/>
      <c r="AP18" s="222"/>
      <c r="AQ18" s="222"/>
      <c r="AR18" s="222"/>
      <c r="AS18" s="222"/>
      <c r="AT18" s="222"/>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c r="BZ18" s="223"/>
      <c r="CA18" s="223"/>
      <c r="CB18" s="223"/>
      <c r="CC18" s="223"/>
      <c r="CD18" s="223"/>
      <c r="DF18" s="210"/>
      <c r="DG18" s="210"/>
      <c r="DH18" s="210"/>
      <c r="DI18" s="210"/>
      <c r="DJ18" s="210"/>
      <c r="DK18" s="210"/>
      <c r="DL18" s="210"/>
      <c r="DM18" s="210"/>
      <c r="DN18" s="210"/>
      <c r="DO18" s="210"/>
      <c r="DP18" s="210"/>
      <c r="DQ18" s="210"/>
      <c r="DR18" s="210"/>
      <c r="DS18" s="210"/>
      <c r="DT18" s="210"/>
      <c r="DU18" s="210"/>
      <c r="DV18" s="210"/>
      <c r="DW18" s="210"/>
      <c r="DX18" s="210"/>
      <c r="DY18" s="210"/>
      <c r="DZ18" s="210"/>
      <c r="EA18" s="210"/>
      <c r="EB18" s="210"/>
      <c r="EC18" s="210"/>
      <c r="ED18" s="210"/>
      <c r="EE18" s="210"/>
      <c r="EF18" s="210"/>
      <c r="EG18" s="210"/>
    </row>
    <row r="19" spans="2:176" ht="11.25" hidden="1" customHeight="1" x14ac:dyDescent="0.2">
      <c r="H19" s="646" t="s">
        <v>116</v>
      </c>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row>
    <row r="20" spans="2:176" hidden="1" x14ac:dyDescent="0.2"/>
    <row r="21" spans="2:176" hidden="1" x14ac:dyDescent="0.2"/>
    <row r="22" spans="2:176" hidden="1" x14ac:dyDescent="0.2"/>
    <row r="23" spans="2:176" hidden="1" x14ac:dyDescent="0.2"/>
    <row r="24" spans="2:176" hidden="1" x14ac:dyDescent="0.2"/>
    <row r="25" spans="2:176" hidden="1" x14ac:dyDescent="0.2"/>
    <row r="26" spans="2:176" hidden="1" x14ac:dyDescent="0.2"/>
    <row r="27" spans="2:176" hidden="1" x14ac:dyDescent="0.2"/>
    <row r="28" spans="2:176" hidden="1" x14ac:dyDescent="0.2"/>
    <row r="29" spans="2:176" hidden="1" x14ac:dyDescent="0.2"/>
    <row r="30" spans="2:176" hidden="1" x14ac:dyDescent="0.2"/>
    <row r="31" spans="2:176" hidden="1" x14ac:dyDescent="0.2"/>
    <row r="32" spans="2:17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spans="2:190" hidden="1" x14ac:dyDescent="0.2"/>
    <row r="50" spans="2:190" hidden="1" x14ac:dyDescent="0.2"/>
    <row r="51" spans="2:190" hidden="1" x14ac:dyDescent="0.2"/>
    <row r="52" spans="2:190" hidden="1" x14ac:dyDescent="0.2"/>
    <row r="53" spans="2:190" hidden="1" x14ac:dyDescent="0.2"/>
    <row r="54" spans="2:190" hidden="1" x14ac:dyDescent="0.2"/>
    <row r="55" spans="2:190" hidden="1" x14ac:dyDescent="0.2"/>
    <row r="56" spans="2:190" hidden="1" x14ac:dyDescent="0.2"/>
    <row r="57" spans="2:190" hidden="1" x14ac:dyDescent="0.2"/>
    <row r="58" spans="2:190" hidden="1" x14ac:dyDescent="0.2"/>
    <row r="59" spans="2:190" hidden="1" x14ac:dyDescent="0.2"/>
    <row r="60" spans="2:190" hidden="1" x14ac:dyDescent="0.2"/>
    <row r="61" spans="2:190" ht="14.25" hidden="1" customHeight="1" x14ac:dyDescent="0.2">
      <c r="B61" s="224" t="s">
        <v>13</v>
      </c>
      <c r="CS61" s="225"/>
      <c r="CT61" s="225"/>
      <c r="CU61" s="226"/>
      <c r="CV61" s="226"/>
      <c r="CW61" s="226"/>
      <c r="CX61" s="227"/>
      <c r="CY61" s="227"/>
      <c r="CZ61" s="227"/>
      <c r="DA61" s="227"/>
      <c r="DB61" s="227"/>
      <c r="DC61" s="227"/>
      <c r="DD61" s="228"/>
      <c r="DE61" s="228"/>
      <c r="DF61" s="228"/>
      <c r="DG61" s="228"/>
      <c r="DH61" s="228"/>
      <c r="DI61" s="228"/>
      <c r="DJ61" s="228"/>
      <c r="DK61" s="228"/>
      <c r="DL61" s="228"/>
      <c r="DM61" s="228"/>
      <c r="DN61" s="228"/>
      <c r="DO61" s="228"/>
      <c r="DP61" s="225"/>
      <c r="DQ61" s="225"/>
      <c r="DR61" s="225"/>
      <c r="DS61" s="225"/>
      <c r="DT61" s="225"/>
      <c r="DU61" s="229"/>
      <c r="DV61" s="229"/>
      <c r="DW61" s="229"/>
      <c r="DX61" s="229"/>
      <c r="DY61" s="229"/>
      <c r="DZ61" s="229"/>
      <c r="EA61" s="229"/>
      <c r="EB61" s="229"/>
      <c r="EC61" s="229"/>
      <c r="ED61" s="229"/>
      <c r="EE61" s="229"/>
      <c r="EF61" s="229"/>
      <c r="EG61" s="229"/>
      <c r="EH61" s="229"/>
      <c r="EI61" s="229"/>
      <c r="EJ61" s="229"/>
      <c r="EK61" s="229"/>
      <c r="EL61" s="229"/>
      <c r="EM61" s="229"/>
      <c r="EN61" s="225"/>
      <c r="EO61" s="225"/>
      <c r="EP61" s="225"/>
      <c r="EQ61" s="225"/>
      <c r="ER61" s="225"/>
      <c r="ES61" s="225"/>
      <c r="ET61" s="225"/>
      <c r="EU61" s="225"/>
      <c r="EV61" s="225"/>
      <c r="EW61" s="225"/>
      <c r="EX61" s="225"/>
      <c r="EY61" s="225"/>
      <c r="EZ61" s="225"/>
      <c r="FA61" s="225"/>
      <c r="FB61" s="225"/>
      <c r="FC61" s="225"/>
      <c r="FD61" s="225"/>
      <c r="FE61" s="225"/>
      <c r="FF61" s="225"/>
      <c r="FG61" s="225"/>
      <c r="FH61" s="225"/>
      <c r="FI61" s="225"/>
      <c r="FJ61" s="225"/>
      <c r="FK61" s="230"/>
      <c r="FL61" s="230"/>
      <c r="FM61" s="230"/>
      <c r="FN61" s="230"/>
      <c r="FO61" s="230"/>
      <c r="FP61" s="230"/>
      <c r="FQ61" s="230"/>
      <c r="FR61" s="230"/>
      <c r="FS61" s="230"/>
      <c r="FT61" s="230"/>
      <c r="FU61" s="230"/>
      <c r="FV61" s="230"/>
      <c r="FW61" s="230"/>
      <c r="FX61" s="230"/>
      <c r="FY61" s="230"/>
      <c r="FZ61" s="230"/>
      <c r="GA61" s="230"/>
      <c r="GB61" s="230"/>
      <c r="GC61" s="230"/>
      <c r="GD61" s="247"/>
      <c r="GE61" s="247"/>
      <c r="GF61" s="247"/>
      <c r="GG61" s="247"/>
      <c r="GH61" s="247"/>
    </row>
    <row r="62" spans="2:190" ht="14.25" hidden="1" customHeight="1" x14ac:dyDescent="0.2">
      <c r="B62" s="232" t="s">
        <v>12</v>
      </c>
      <c r="CA62" s="209"/>
      <c r="CB62" s="209"/>
      <c r="CC62" s="209"/>
      <c r="CD62" s="209"/>
      <c r="CE62" s="209"/>
      <c r="CF62" s="209"/>
      <c r="CG62" s="209"/>
      <c r="CH62" s="209"/>
      <c r="CI62" s="209"/>
      <c r="CJ62" s="209"/>
      <c r="CK62" s="209"/>
      <c r="CL62" s="209"/>
      <c r="CM62" s="209"/>
      <c r="CN62" s="209"/>
      <c r="CO62" s="209"/>
      <c r="CP62" s="209"/>
      <c r="CQ62" s="209"/>
      <c r="CR62" s="209"/>
      <c r="CS62" s="233"/>
      <c r="CT62" s="233"/>
      <c r="CU62" s="233"/>
      <c r="CV62" s="209"/>
      <c r="CW62" s="209"/>
      <c r="CX62" s="234"/>
      <c r="CY62" s="234"/>
      <c r="CZ62" s="234"/>
      <c r="DA62" s="234"/>
      <c r="DB62" s="234"/>
      <c r="DC62" s="234"/>
      <c r="DD62" s="234"/>
      <c r="DE62" s="234"/>
      <c r="DF62" s="234"/>
      <c r="DG62" s="234"/>
      <c r="DH62" s="234"/>
      <c r="DI62" s="234"/>
      <c r="EC62" s="545">
        <v>2018</v>
      </c>
      <c r="ED62" s="661"/>
      <c r="EE62" s="661"/>
      <c r="EF62" s="661"/>
      <c r="EG62" s="661"/>
      <c r="EH62" s="661"/>
      <c r="EI62" s="661"/>
      <c r="EJ62" s="661"/>
      <c r="EK62" s="661"/>
      <c r="EL62" s="661"/>
      <c r="EM62" s="661"/>
      <c r="EN62" s="661"/>
      <c r="EO62" s="661"/>
      <c r="EP62" s="661"/>
      <c r="EQ62" s="661"/>
      <c r="ER62" s="661"/>
      <c r="ES62" s="661"/>
      <c r="ET62" s="661"/>
      <c r="EU62" s="235"/>
      <c r="EV62" s="225"/>
      <c r="EW62" s="225"/>
      <c r="EX62" s="225"/>
      <c r="EY62" s="225"/>
      <c r="EZ62" s="225"/>
      <c r="FA62" s="225"/>
      <c r="FB62" s="225"/>
      <c r="FC62" s="225"/>
      <c r="FD62" s="225"/>
      <c r="FE62" s="225"/>
      <c r="FF62" s="225"/>
      <c r="FG62" s="225"/>
      <c r="FH62" s="225"/>
      <c r="FI62" s="225"/>
      <c r="FJ62" s="225"/>
      <c r="FK62" s="230"/>
      <c r="FL62" s="230"/>
      <c r="FM62" s="230"/>
      <c r="FN62" s="230"/>
      <c r="FO62" s="230"/>
      <c r="FP62" s="230"/>
      <c r="FQ62" s="230"/>
      <c r="FR62" s="230"/>
      <c r="FS62" s="230"/>
      <c r="FT62" s="230"/>
      <c r="FU62" s="230"/>
      <c r="FV62" s="230"/>
      <c r="FW62" s="230"/>
      <c r="FX62" s="230"/>
      <c r="FY62" s="230"/>
      <c r="FZ62" s="230"/>
      <c r="GA62" s="230"/>
      <c r="GB62" s="230"/>
      <c r="GC62" s="230"/>
      <c r="GD62" s="247"/>
      <c r="GE62" s="247"/>
      <c r="GF62" s="247"/>
      <c r="GG62" s="247"/>
      <c r="GH62" s="247"/>
    </row>
    <row r="63" spans="2:190" ht="14.25" hidden="1" customHeight="1" x14ac:dyDescent="0.2">
      <c r="B63" s="232" t="s">
        <v>11</v>
      </c>
      <c r="CA63" s="209"/>
      <c r="CB63" s="209"/>
      <c r="CC63" s="209"/>
      <c r="CD63" s="209"/>
      <c r="CE63" s="209"/>
      <c r="CF63" s="209"/>
      <c r="CG63" s="209"/>
      <c r="CH63" s="209"/>
      <c r="CI63" s="209"/>
      <c r="CJ63" s="209"/>
      <c r="CK63" s="209"/>
      <c r="CL63" s="209"/>
      <c r="CM63" s="209"/>
      <c r="CN63" s="209"/>
      <c r="CO63" s="209"/>
      <c r="CP63" s="209"/>
      <c r="CQ63" s="209"/>
      <c r="CR63" s="209"/>
      <c r="CS63" s="233"/>
      <c r="CT63" s="233"/>
      <c r="CU63" s="233"/>
      <c r="CV63" s="209"/>
      <c r="CW63" s="209"/>
      <c r="CX63" s="234"/>
      <c r="CY63" s="234"/>
      <c r="CZ63" s="234"/>
      <c r="DA63" s="234"/>
      <c r="DB63" s="234"/>
      <c r="DC63" s="234"/>
      <c r="DD63" s="234"/>
      <c r="DE63" s="234"/>
      <c r="DF63" s="234"/>
      <c r="DG63" s="234"/>
      <c r="DH63" s="234"/>
      <c r="DI63" s="234"/>
      <c r="EC63" s="575" t="s">
        <v>105</v>
      </c>
      <c r="ED63" s="661"/>
      <c r="EE63" s="661"/>
      <c r="EF63" s="661"/>
      <c r="EG63" s="661"/>
      <c r="EH63" s="661"/>
      <c r="EI63" s="661"/>
      <c r="EJ63" s="661"/>
      <c r="EK63" s="661"/>
      <c r="EL63" s="661"/>
      <c r="EM63" s="661"/>
      <c r="EN63" s="661"/>
      <c r="EO63" s="661"/>
      <c r="EP63" s="661"/>
      <c r="EQ63" s="661"/>
      <c r="ER63" s="661"/>
      <c r="ES63" s="661"/>
      <c r="ET63" s="661"/>
      <c r="EU63" s="235"/>
      <c r="EV63" s="225"/>
      <c r="EW63" s="225"/>
      <c r="EX63" s="225"/>
      <c r="EY63" s="225"/>
      <c r="EZ63" s="225"/>
      <c r="FA63" s="225"/>
      <c r="FB63" s="225"/>
      <c r="FC63" s="225"/>
      <c r="FD63" s="225"/>
      <c r="FE63" s="225"/>
      <c r="FF63" s="225"/>
      <c r="FG63" s="225"/>
      <c r="FH63" s="225"/>
      <c r="FI63" s="225"/>
      <c r="FJ63" s="225"/>
      <c r="FK63" s="230"/>
      <c r="FL63" s="230"/>
      <c r="FM63" s="230"/>
      <c r="FN63" s="230"/>
      <c r="FO63" s="230"/>
      <c r="FP63" s="230"/>
      <c r="FQ63" s="230"/>
      <c r="FR63" s="230"/>
      <c r="FS63" s="230"/>
      <c r="FT63" s="230"/>
      <c r="FU63" s="230"/>
      <c r="FV63" s="230"/>
      <c r="FW63" s="230"/>
      <c r="FX63" s="230"/>
      <c r="FY63" s="230"/>
      <c r="FZ63" s="230"/>
      <c r="GA63" s="230"/>
      <c r="GB63" s="230"/>
      <c r="GC63" s="230"/>
      <c r="GD63" s="247"/>
      <c r="GE63" s="247"/>
      <c r="GF63" s="247"/>
      <c r="GG63" s="247"/>
      <c r="GH63" s="247"/>
    </row>
    <row r="64" spans="2:190" ht="14.25" hidden="1" customHeight="1" x14ac:dyDescent="0.2">
      <c r="B64" s="232" t="s">
        <v>10</v>
      </c>
      <c r="CA64" s="209"/>
      <c r="CB64" s="209"/>
      <c r="CC64" s="209"/>
      <c r="CD64" s="209"/>
      <c r="CE64" s="209"/>
      <c r="CF64" s="209"/>
      <c r="CG64" s="209"/>
      <c r="CH64" s="209"/>
      <c r="CI64" s="209"/>
      <c r="CJ64" s="209"/>
      <c r="CK64" s="209"/>
      <c r="CL64" s="209"/>
      <c r="CM64" s="209"/>
      <c r="CN64" s="209"/>
      <c r="CO64" s="209"/>
      <c r="CP64" s="209"/>
      <c r="CQ64" s="209"/>
      <c r="CR64" s="209"/>
      <c r="CS64" s="209"/>
      <c r="CT64" s="209"/>
      <c r="CU64" s="209"/>
      <c r="CV64" s="209"/>
      <c r="CW64" s="209"/>
      <c r="CX64" s="234"/>
      <c r="CY64" s="234"/>
      <c r="CZ64" s="234"/>
      <c r="DA64" s="234"/>
      <c r="DB64" s="234"/>
      <c r="DC64" s="234"/>
      <c r="DD64" s="234"/>
      <c r="DE64" s="234"/>
      <c r="DF64" s="234"/>
      <c r="DG64" s="234"/>
      <c r="DH64" s="234"/>
      <c r="DI64" s="234"/>
      <c r="EC64" s="549">
        <f ca="1">TODAY()</f>
        <v>43263</v>
      </c>
      <c r="ED64" s="661"/>
      <c r="EE64" s="661"/>
      <c r="EF64" s="661"/>
      <c r="EG64" s="661"/>
      <c r="EH64" s="661"/>
      <c r="EI64" s="661"/>
      <c r="EJ64" s="661"/>
      <c r="EK64" s="661"/>
      <c r="EL64" s="661"/>
      <c r="EM64" s="661"/>
      <c r="EN64" s="661"/>
      <c r="EO64" s="661"/>
      <c r="EP64" s="661"/>
      <c r="EQ64" s="661"/>
      <c r="ER64" s="661"/>
      <c r="ES64" s="661"/>
      <c r="ET64" s="661"/>
      <c r="EU64" s="235"/>
      <c r="EV64" s="247"/>
      <c r="EW64" s="247"/>
      <c r="EX64" s="247"/>
      <c r="EY64" s="247"/>
      <c r="EZ64" s="247"/>
      <c r="FA64" s="247"/>
      <c r="FB64" s="247"/>
      <c r="FC64" s="247"/>
      <c r="FD64" s="247"/>
      <c r="FE64" s="247"/>
      <c r="FF64" s="247"/>
      <c r="FG64" s="247"/>
      <c r="FH64" s="247"/>
      <c r="FI64" s="247"/>
      <c r="FJ64" s="247"/>
      <c r="FK64" s="247"/>
      <c r="FL64" s="247"/>
      <c r="FM64" s="247"/>
      <c r="FN64" s="247"/>
      <c r="FO64" s="247"/>
      <c r="FP64" s="247"/>
      <c r="FQ64" s="247"/>
      <c r="FR64" s="247"/>
      <c r="FS64" s="247"/>
      <c r="FT64" s="247"/>
      <c r="FU64" s="247"/>
      <c r="FV64" s="247"/>
      <c r="FW64" s="247"/>
      <c r="FX64" s="247"/>
      <c r="FY64" s="247"/>
      <c r="FZ64" s="247"/>
      <c r="GA64" s="247"/>
      <c r="GB64" s="247"/>
      <c r="GC64" s="247"/>
      <c r="GD64" s="247"/>
      <c r="GE64" s="247"/>
      <c r="GF64" s="247"/>
      <c r="GG64" s="247"/>
      <c r="GH64" s="247"/>
    </row>
    <row r="65" spans="2:190" ht="14.25" hidden="1" customHeight="1" x14ac:dyDescent="0.25">
      <c r="B65" s="232" t="s">
        <v>9</v>
      </c>
      <c r="CA65" s="209"/>
      <c r="CB65" s="209"/>
      <c r="CC65" s="209"/>
      <c r="CD65" s="209"/>
      <c r="CE65" s="209"/>
      <c r="CF65" s="209"/>
      <c r="CG65" s="209"/>
      <c r="CH65" s="209"/>
      <c r="CI65" s="209"/>
      <c r="CJ65" s="209"/>
      <c r="CK65" s="209"/>
      <c r="CL65" s="209"/>
      <c r="CM65" s="209"/>
      <c r="CN65" s="209"/>
      <c r="CO65" s="209"/>
      <c r="CP65" s="209"/>
      <c r="CQ65" s="209"/>
      <c r="CR65" s="209"/>
      <c r="CS65" s="209"/>
      <c r="CT65" s="209"/>
      <c r="CU65" s="209"/>
      <c r="CV65" s="209"/>
      <c r="CW65" s="209"/>
      <c r="CX65" s="234"/>
      <c r="CY65" s="234"/>
      <c r="CZ65" s="234"/>
      <c r="DA65" s="234"/>
      <c r="DB65" s="234"/>
      <c r="DC65" s="234"/>
      <c r="DD65" s="234"/>
      <c r="DE65" s="234"/>
      <c r="DF65" s="234"/>
      <c r="DG65" s="234"/>
      <c r="DH65" s="234"/>
      <c r="DI65" s="234"/>
      <c r="EC65" s="659">
        <v>43465</v>
      </c>
      <c r="ED65" s="660"/>
      <c r="EE65" s="660"/>
      <c r="EF65" s="660"/>
      <c r="EG65" s="660"/>
      <c r="EH65" s="660"/>
      <c r="EI65" s="660"/>
      <c r="EJ65" s="660"/>
      <c r="EK65" s="660"/>
      <c r="EL65" s="660"/>
      <c r="EM65" s="660"/>
      <c r="EN65" s="660"/>
      <c r="EO65" s="660"/>
      <c r="EP65" s="660"/>
      <c r="EQ65" s="660"/>
      <c r="ER65" s="660"/>
      <c r="ES65" s="660"/>
      <c r="ET65" s="660"/>
      <c r="EU65" s="660"/>
      <c r="EV65" s="247"/>
      <c r="EW65" s="247"/>
      <c r="EX65" s="247"/>
      <c r="EY65" s="247"/>
      <c r="EZ65" s="247"/>
      <c r="FA65" s="247"/>
      <c r="FB65" s="247"/>
      <c r="FC65" s="247"/>
      <c r="FD65" s="247"/>
      <c r="FE65" s="247"/>
      <c r="FF65" s="247"/>
      <c r="FG65" s="247"/>
      <c r="FH65" s="247"/>
      <c r="FI65" s="247"/>
      <c r="FJ65" s="247"/>
      <c r="FK65" s="247"/>
      <c r="FL65" s="247"/>
      <c r="FM65" s="247"/>
      <c r="FN65" s="247"/>
      <c r="FO65" s="247"/>
      <c r="FP65" s="247"/>
      <c r="FQ65" s="247"/>
      <c r="FR65" s="247"/>
      <c r="FS65" s="247"/>
      <c r="FT65" s="247"/>
      <c r="FU65" s="247"/>
      <c r="FV65" s="247"/>
      <c r="FW65" s="247"/>
      <c r="FX65" s="247"/>
      <c r="FY65" s="247"/>
      <c r="FZ65" s="247"/>
      <c r="GA65" s="247"/>
      <c r="GB65" s="247"/>
      <c r="GC65" s="247"/>
      <c r="GD65" s="247"/>
      <c r="GE65" s="247"/>
      <c r="GF65" s="247"/>
      <c r="GG65" s="247"/>
      <c r="GH65" s="247"/>
    </row>
    <row r="66" spans="2:190" ht="14.25" hidden="1" customHeight="1" x14ac:dyDescent="0.2">
      <c r="B66" s="232" t="s">
        <v>8</v>
      </c>
      <c r="CA66" s="209"/>
      <c r="CB66" s="209"/>
      <c r="CC66" s="209"/>
      <c r="CD66" s="209"/>
      <c r="CE66" s="209"/>
      <c r="CF66" s="209"/>
      <c r="CG66" s="209"/>
      <c r="CH66" s="209"/>
      <c r="CI66" s="209"/>
      <c r="CJ66" s="209"/>
      <c r="CK66" s="209"/>
      <c r="CL66" s="209"/>
      <c r="CM66" s="209"/>
      <c r="CN66" s="209"/>
      <c r="CO66" s="209"/>
      <c r="CP66" s="209"/>
      <c r="CQ66" s="209"/>
      <c r="CR66" s="209"/>
      <c r="CS66" s="209"/>
      <c r="CT66" s="209"/>
      <c r="CU66" s="209"/>
      <c r="CV66" s="209"/>
      <c r="CW66" s="209"/>
      <c r="CX66" s="234"/>
      <c r="CY66" s="234"/>
      <c r="CZ66" s="234"/>
      <c r="DA66" s="234"/>
      <c r="DB66" s="234"/>
      <c r="DC66" s="234"/>
      <c r="DD66" s="234"/>
      <c r="DE66" s="234"/>
      <c r="DF66" s="234"/>
      <c r="DG66" s="234"/>
      <c r="DH66" s="234"/>
      <c r="DI66" s="234"/>
      <c r="EC66" s="549">
        <v>43511</v>
      </c>
      <c r="ED66" s="661"/>
      <c r="EE66" s="661"/>
      <c r="EF66" s="661"/>
      <c r="EG66" s="661"/>
      <c r="EH66" s="661"/>
      <c r="EI66" s="661"/>
      <c r="EJ66" s="661"/>
      <c r="EK66" s="661"/>
      <c r="EL66" s="661"/>
      <c r="EM66" s="661"/>
      <c r="EN66" s="661"/>
      <c r="EO66" s="661"/>
      <c r="EP66" s="661"/>
      <c r="EQ66" s="661"/>
      <c r="ER66" s="661"/>
      <c r="ES66" s="661"/>
      <c r="ET66" s="661"/>
      <c r="EU66" s="235"/>
      <c r="EV66" s="247"/>
      <c r="EW66" s="247"/>
      <c r="EX66" s="247"/>
      <c r="EY66" s="247"/>
      <c r="EZ66" s="247"/>
      <c r="FA66" s="247"/>
      <c r="FB66" s="247"/>
      <c r="FC66" s="247"/>
      <c r="FD66" s="247"/>
      <c r="FE66" s="247"/>
      <c r="FF66" s="247"/>
      <c r="FG66" s="247"/>
      <c r="FH66" s="247"/>
      <c r="FI66" s="247"/>
      <c r="FJ66" s="247"/>
      <c r="FK66" s="247"/>
      <c r="FL66" s="247"/>
      <c r="FM66" s="247"/>
      <c r="FN66" s="247"/>
      <c r="FO66" s="247"/>
      <c r="FP66" s="247"/>
      <c r="FQ66" s="247"/>
      <c r="FR66" s="247"/>
      <c r="FS66" s="247"/>
      <c r="FT66" s="247"/>
      <c r="FU66" s="247"/>
      <c r="FV66" s="247"/>
      <c r="FW66" s="247"/>
      <c r="FX66" s="247"/>
      <c r="FY66" s="247"/>
      <c r="FZ66" s="247"/>
      <c r="GA66" s="247"/>
      <c r="GB66" s="247"/>
      <c r="GC66" s="247"/>
      <c r="GD66" s="247"/>
      <c r="GE66" s="247"/>
      <c r="GF66" s="247"/>
      <c r="GG66" s="247"/>
      <c r="GH66" s="247"/>
    </row>
    <row r="67" spans="2:190" ht="14.25" hidden="1" customHeight="1" x14ac:dyDescent="0.25">
      <c r="B67" s="232" t="s">
        <v>7</v>
      </c>
      <c r="CA67" s="590">
        <v>42917</v>
      </c>
      <c r="CB67" s="658"/>
      <c r="CC67" s="658"/>
      <c r="CD67" s="658"/>
      <c r="CE67" s="658"/>
      <c r="CF67" s="658"/>
      <c r="CG67" s="658"/>
      <c r="CH67" s="658"/>
      <c r="CI67" s="658"/>
      <c r="CJ67" s="658"/>
      <c r="CK67" s="658"/>
      <c r="CL67" s="658"/>
      <c r="CM67" s="658"/>
      <c r="CN67" s="658"/>
      <c r="CO67" s="658"/>
      <c r="CP67" s="658"/>
      <c r="CQ67" s="658"/>
      <c r="DJ67" s="659">
        <v>43282</v>
      </c>
      <c r="DK67" s="660"/>
      <c r="DL67" s="660"/>
      <c r="DM67" s="660"/>
      <c r="DN67" s="660"/>
      <c r="DO67" s="660"/>
      <c r="DP67" s="660"/>
      <c r="DQ67" s="660"/>
      <c r="DR67" s="660"/>
      <c r="DS67" s="660"/>
      <c r="DT67" s="660"/>
      <c r="DU67" s="660"/>
      <c r="DV67" s="660"/>
      <c r="DW67" s="660"/>
      <c r="DX67" s="660"/>
      <c r="DY67" s="660"/>
      <c r="DZ67" s="660"/>
      <c r="EA67" s="660"/>
      <c r="EC67" s="549">
        <v>43282</v>
      </c>
      <c r="ED67" s="661"/>
      <c r="EE67" s="661"/>
      <c r="EF67" s="661"/>
      <c r="EG67" s="661"/>
      <c r="EH67" s="661"/>
      <c r="EI67" s="661"/>
      <c r="EJ67" s="661"/>
      <c r="EK67" s="661"/>
      <c r="EL67" s="661"/>
      <c r="EM67" s="661"/>
      <c r="EN67" s="661"/>
      <c r="EO67" s="661"/>
      <c r="EP67" s="661"/>
      <c r="EQ67" s="661"/>
      <c r="ER67" s="661"/>
      <c r="ES67" s="661"/>
      <c r="ET67" s="661"/>
      <c r="EU67" s="235"/>
      <c r="EV67" s="247"/>
      <c r="EW67" s="247"/>
      <c r="EX67" s="247"/>
      <c r="EY67" s="247"/>
      <c r="EZ67" s="247"/>
      <c r="FA67" s="247"/>
      <c r="FB67" s="247"/>
      <c r="FC67" s="247"/>
      <c r="FD67" s="247"/>
      <c r="FE67" s="247"/>
      <c r="FF67" s="247"/>
      <c r="FG67" s="247"/>
      <c r="FH67" s="247"/>
      <c r="FI67" s="247"/>
      <c r="FJ67" s="247"/>
      <c r="FK67" s="247"/>
      <c r="FL67" s="247"/>
      <c r="FM67" s="247"/>
      <c r="FN67" s="247"/>
      <c r="FO67" s="247"/>
      <c r="FP67" s="247"/>
      <c r="FQ67" s="247"/>
      <c r="FR67" s="247"/>
      <c r="FS67" s="247"/>
      <c r="FT67" s="247"/>
      <c r="FU67" s="247"/>
      <c r="FV67" s="247"/>
      <c r="FW67" s="247"/>
      <c r="FX67" s="247"/>
      <c r="FY67" s="247"/>
      <c r="FZ67" s="247"/>
      <c r="GA67" s="247"/>
      <c r="GB67" s="247"/>
      <c r="GC67" s="247"/>
      <c r="GD67" s="247"/>
      <c r="GE67" s="247"/>
      <c r="GF67" s="247"/>
      <c r="GG67" s="247"/>
      <c r="GH67" s="247"/>
    </row>
    <row r="68" spans="2:190" ht="14.25" hidden="1" customHeight="1" x14ac:dyDescent="0.25">
      <c r="B68" s="232" t="s">
        <v>6</v>
      </c>
      <c r="CA68" s="551">
        <v>31.03</v>
      </c>
      <c r="CB68" s="660"/>
      <c r="CC68" s="660"/>
      <c r="CD68" s="660"/>
      <c r="CE68" s="660"/>
      <c r="CF68" s="660"/>
      <c r="CG68" s="660"/>
      <c r="CH68" s="660"/>
      <c r="CI68" s="660"/>
      <c r="CJ68" s="660"/>
      <c r="CK68" s="660"/>
      <c r="CL68" s="660"/>
      <c r="CM68" s="660"/>
      <c r="CN68" s="660"/>
      <c r="CO68" s="660"/>
      <c r="CP68" s="660"/>
      <c r="CQ68" s="660"/>
      <c r="DJ68" s="663">
        <v>32.03</v>
      </c>
      <c r="DK68" s="660"/>
      <c r="DL68" s="660"/>
      <c r="DM68" s="660"/>
      <c r="DN68" s="660"/>
      <c r="DO68" s="660"/>
      <c r="DP68" s="660"/>
      <c r="DQ68" s="660"/>
      <c r="DR68" s="660"/>
      <c r="DS68" s="660"/>
      <c r="DT68" s="660"/>
      <c r="DU68" s="660"/>
      <c r="DV68" s="660"/>
      <c r="DW68" s="660"/>
      <c r="DX68" s="660"/>
      <c r="DY68" s="660"/>
      <c r="DZ68" s="660"/>
      <c r="EA68" s="660"/>
      <c r="EC68" s="545">
        <f ca="1">IF(EC64&lt;EC67,CA68,DJ68)</f>
        <v>31.03</v>
      </c>
      <c r="ED68" s="661"/>
      <c r="EE68" s="661"/>
      <c r="EF68" s="661"/>
      <c r="EG68" s="661"/>
      <c r="EH68" s="661"/>
      <c r="EI68" s="661"/>
      <c r="EJ68" s="661"/>
      <c r="EK68" s="661"/>
      <c r="EL68" s="661"/>
      <c r="EM68" s="661"/>
      <c r="EN68" s="661"/>
      <c r="EO68" s="661"/>
      <c r="EP68" s="661"/>
      <c r="EQ68" s="661"/>
      <c r="ER68" s="661"/>
      <c r="ES68" s="661"/>
      <c r="ET68" s="661"/>
      <c r="EU68" s="661"/>
      <c r="EV68" s="247"/>
      <c r="EW68" s="247"/>
      <c r="EX68" s="247"/>
      <c r="EY68" s="247"/>
      <c r="EZ68" s="247"/>
      <c r="FA68" s="247"/>
      <c r="FB68" s="247"/>
      <c r="FC68" s="247"/>
      <c r="FD68" s="247"/>
      <c r="FE68" s="247"/>
      <c r="FF68" s="247"/>
      <c r="FG68" s="247"/>
      <c r="FH68" s="247"/>
      <c r="FI68" s="247"/>
      <c r="FJ68" s="247"/>
      <c r="FK68" s="247"/>
      <c r="FL68" s="247"/>
      <c r="FM68" s="247"/>
      <c r="FN68" s="247"/>
      <c r="FO68" s="247"/>
      <c r="FP68" s="247"/>
      <c r="FQ68" s="247"/>
      <c r="FR68" s="247"/>
      <c r="FS68" s="247"/>
      <c r="FT68" s="247"/>
      <c r="FU68" s="247"/>
      <c r="FV68" s="247"/>
      <c r="FW68" s="247"/>
      <c r="FX68" s="247"/>
      <c r="FY68" s="247"/>
      <c r="FZ68" s="247"/>
      <c r="GA68" s="247"/>
      <c r="GB68" s="247"/>
      <c r="GC68" s="247"/>
      <c r="GD68" s="247"/>
      <c r="GE68" s="247"/>
      <c r="GF68" s="247"/>
      <c r="GG68" s="247"/>
      <c r="GH68" s="247"/>
    </row>
    <row r="69" spans="2:190" ht="14.25" hidden="1" customHeight="1" x14ac:dyDescent="0.25">
      <c r="B69" s="232" t="s">
        <v>5</v>
      </c>
      <c r="CA69" s="551">
        <v>29.69</v>
      </c>
      <c r="CB69" s="660"/>
      <c r="CC69" s="660"/>
      <c r="CD69" s="660"/>
      <c r="CE69" s="660"/>
      <c r="CF69" s="660"/>
      <c r="CG69" s="660"/>
      <c r="CH69" s="660"/>
      <c r="CI69" s="660"/>
      <c r="CJ69" s="660"/>
      <c r="CK69" s="660"/>
      <c r="CL69" s="660"/>
      <c r="CM69" s="660"/>
      <c r="CN69" s="660"/>
      <c r="CO69" s="660"/>
      <c r="CP69" s="660"/>
      <c r="CQ69" s="660"/>
      <c r="DJ69" s="663">
        <v>30.69</v>
      </c>
      <c r="DK69" s="660"/>
      <c r="DL69" s="660"/>
      <c r="DM69" s="660"/>
      <c r="DN69" s="660"/>
      <c r="DO69" s="660"/>
      <c r="DP69" s="660"/>
      <c r="DQ69" s="660"/>
      <c r="DR69" s="660"/>
      <c r="DS69" s="660"/>
      <c r="DT69" s="660"/>
      <c r="DU69" s="660"/>
      <c r="DV69" s="660"/>
      <c r="DW69" s="660"/>
      <c r="DX69" s="660"/>
      <c r="DY69" s="660"/>
      <c r="DZ69" s="660"/>
      <c r="EA69" s="660"/>
      <c r="EC69" s="551">
        <f ca="1">IF(EC64&lt;EC67,CA69,DJ69)</f>
        <v>29.69</v>
      </c>
      <c r="ED69" s="661"/>
      <c r="EE69" s="661"/>
      <c r="EF69" s="661"/>
      <c r="EG69" s="661"/>
      <c r="EH69" s="661"/>
      <c r="EI69" s="661"/>
      <c r="EJ69" s="661"/>
      <c r="EK69" s="661"/>
      <c r="EL69" s="661"/>
      <c r="EM69" s="661"/>
      <c r="EN69" s="661"/>
      <c r="EO69" s="661"/>
      <c r="EP69" s="661"/>
      <c r="EQ69" s="661"/>
      <c r="ER69" s="661"/>
      <c r="ES69" s="661"/>
      <c r="ET69" s="661"/>
      <c r="EU69" s="235"/>
      <c r="EV69" s="247"/>
      <c r="EW69" s="247"/>
      <c r="EX69" s="247"/>
      <c r="EY69" s="247"/>
      <c r="EZ69" s="247"/>
      <c r="FA69" s="247"/>
      <c r="FB69" s="247"/>
      <c r="FC69" s="247"/>
      <c r="FD69" s="247"/>
      <c r="FE69" s="247"/>
      <c r="FF69" s="247"/>
      <c r="FG69" s="247"/>
      <c r="FH69" s="247"/>
      <c r="FI69" s="247"/>
      <c r="FJ69" s="247"/>
      <c r="FK69" s="247"/>
      <c r="FL69" s="247"/>
      <c r="FM69" s="247"/>
      <c r="FN69" s="247"/>
      <c r="FO69" s="247"/>
      <c r="FP69" s="247"/>
      <c r="FQ69" s="247"/>
      <c r="FR69" s="247"/>
      <c r="FS69" s="247"/>
      <c r="FT69" s="247"/>
      <c r="FU69" s="247"/>
      <c r="FV69" s="247"/>
      <c r="FW69" s="247"/>
      <c r="FX69" s="247"/>
      <c r="FY69" s="247"/>
      <c r="FZ69" s="247"/>
      <c r="GA69" s="247"/>
      <c r="GB69" s="247"/>
      <c r="GC69" s="247"/>
      <c r="GD69" s="247"/>
      <c r="GE69" s="247"/>
      <c r="GF69" s="247"/>
      <c r="GG69" s="247"/>
      <c r="GH69" s="247"/>
    </row>
    <row r="70" spans="2:190" ht="14.25" hidden="1" customHeight="1" x14ac:dyDescent="0.2">
      <c r="B70" s="232" t="s">
        <v>102</v>
      </c>
      <c r="CA70" s="209"/>
      <c r="CB70" s="209"/>
      <c r="CC70" s="209"/>
      <c r="CD70" s="209"/>
      <c r="CE70" s="209"/>
      <c r="CF70" s="209"/>
      <c r="CG70" s="209"/>
      <c r="CH70" s="209"/>
      <c r="CI70" s="209"/>
      <c r="CJ70" s="209"/>
      <c r="CK70" s="209"/>
      <c r="CL70" s="209"/>
      <c r="CM70" s="209"/>
      <c r="CN70" s="209"/>
      <c r="CO70" s="209"/>
      <c r="CP70" s="209"/>
      <c r="CQ70" s="209"/>
      <c r="CR70" s="209"/>
      <c r="CS70" s="209"/>
      <c r="CT70" s="209"/>
      <c r="CU70" s="209"/>
      <c r="CV70" s="209"/>
      <c r="CW70" s="209"/>
      <c r="CX70" s="234"/>
      <c r="CY70" s="234"/>
      <c r="CZ70" s="234"/>
      <c r="DA70" s="234"/>
      <c r="DB70" s="234"/>
      <c r="DC70" s="234"/>
      <c r="DD70" s="234"/>
      <c r="DE70" s="234"/>
      <c r="DF70" s="234"/>
      <c r="DG70" s="234"/>
      <c r="DH70" s="234"/>
      <c r="DI70" s="234"/>
      <c r="EC70" s="551">
        <v>76200</v>
      </c>
      <c r="ED70" s="661"/>
      <c r="EE70" s="661"/>
      <c r="EF70" s="661"/>
      <c r="EG70" s="661"/>
      <c r="EH70" s="661"/>
      <c r="EI70" s="661"/>
      <c r="EJ70" s="661"/>
      <c r="EK70" s="661"/>
      <c r="EL70" s="661"/>
      <c r="EM70" s="661"/>
      <c r="EN70" s="661"/>
      <c r="EO70" s="661"/>
      <c r="EP70" s="661"/>
      <c r="EQ70" s="661"/>
      <c r="ER70" s="661"/>
      <c r="ES70" s="661"/>
      <c r="ET70" s="661"/>
      <c r="EU70" s="235"/>
      <c r="EV70" s="247"/>
      <c r="EW70" s="247"/>
      <c r="EX70" s="247"/>
      <c r="EY70" s="247"/>
      <c r="EZ70" s="247"/>
      <c r="FA70" s="247"/>
      <c r="FB70" s="247"/>
      <c r="FC70" s="247"/>
      <c r="FD70" s="247"/>
      <c r="FE70" s="247"/>
      <c r="FF70" s="247"/>
      <c r="FG70" s="247"/>
      <c r="FH70" s="247"/>
      <c r="FI70" s="247"/>
      <c r="FJ70" s="247"/>
      <c r="FK70" s="247"/>
      <c r="FL70" s="247"/>
      <c r="FM70" s="247"/>
      <c r="FN70" s="247"/>
      <c r="FO70" s="247"/>
      <c r="FP70" s="247"/>
      <c r="FQ70" s="247"/>
      <c r="FR70" s="247"/>
      <c r="FS70" s="247"/>
      <c r="FT70" s="247"/>
      <c r="FU70" s="247"/>
      <c r="FV70" s="247"/>
      <c r="FW70" s="247"/>
      <c r="FX70" s="247"/>
      <c r="FY70" s="247"/>
      <c r="FZ70" s="247"/>
      <c r="GA70" s="247"/>
      <c r="GB70" s="247"/>
      <c r="GC70" s="247"/>
      <c r="GD70" s="247"/>
      <c r="GE70" s="247"/>
      <c r="GF70" s="247"/>
      <c r="GG70" s="247"/>
      <c r="GH70" s="247"/>
    </row>
    <row r="71" spans="2:190" ht="14.25" hidden="1" customHeight="1" x14ac:dyDescent="0.2">
      <c r="B71" s="232" t="s">
        <v>4</v>
      </c>
      <c r="CA71" s="209"/>
      <c r="CB71" s="209"/>
      <c r="CC71" s="209"/>
      <c r="CD71" s="209"/>
      <c r="CE71" s="209"/>
      <c r="CF71" s="209"/>
      <c r="CG71" s="209"/>
      <c r="CH71" s="209"/>
      <c r="CI71" s="209"/>
      <c r="CJ71" s="209"/>
      <c r="CK71" s="209"/>
      <c r="CL71" s="209"/>
      <c r="CM71" s="209"/>
      <c r="CN71" s="209"/>
      <c r="CO71" s="209"/>
      <c r="CP71" s="209"/>
      <c r="CQ71" s="209"/>
      <c r="CR71" s="209"/>
      <c r="CS71" s="233"/>
      <c r="CT71" s="233"/>
      <c r="CU71" s="233"/>
      <c r="CV71" s="209"/>
      <c r="CW71" s="209"/>
      <c r="CX71" s="234"/>
      <c r="CY71" s="234"/>
      <c r="CZ71" s="234"/>
      <c r="DA71" s="234"/>
      <c r="DB71" s="234"/>
      <c r="DC71" s="234"/>
      <c r="DD71" s="234"/>
      <c r="DE71" s="234"/>
      <c r="DF71" s="234"/>
      <c r="DG71" s="234"/>
      <c r="DH71" s="234"/>
      <c r="DI71" s="234"/>
      <c r="EC71" s="545">
        <v>1.1193</v>
      </c>
      <c r="ED71" s="661"/>
      <c r="EE71" s="661"/>
      <c r="EF71" s="661"/>
      <c r="EG71" s="661"/>
      <c r="EH71" s="661"/>
      <c r="EI71" s="661"/>
      <c r="EJ71" s="661"/>
      <c r="EK71" s="661"/>
      <c r="EL71" s="661"/>
      <c r="EM71" s="661"/>
      <c r="EN71" s="661"/>
      <c r="EO71" s="661"/>
      <c r="EP71" s="661"/>
      <c r="EQ71" s="661"/>
      <c r="ER71" s="661"/>
      <c r="ES71" s="661"/>
      <c r="ET71" s="661"/>
      <c r="EU71" s="235"/>
      <c r="EV71" s="247"/>
      <c r="EW71" s="247"/>
      <c r="EX71" s="247"/>
      <c r="EY71" s="247"/>
      <c r="EZ71" s="247"/>
      <c r="FA71" s="247"/>
      <c r="FB71" s="247"/>
      <c r="FC71" s="247"/>
      <c r="FD71" s="247"/>
      <c r="FE71" s="247"/>
      <c r="FF71" s="247"/>
      <c r="FG71" s="247"/>
      <c r="FH71" s="247"/>
      <c r="FI71" s="247"/>
      <c r="FJ71" s="247"/>
      <c r="FK71" s="247"/>
      <c r="FL71" s="247"/>
      <c r="FM71" s="247"/>
      <c r="FN71" s="247"/>
      <c r="FO71" s="247"/>
      <c r="FP71" s="247"/>
      <c r="FQ71" s="247"/>
      <c r="FR71" s="247"/>
      <c r="FS71" s="247"/>
      <c r="FT71" s="247"/>
      <c r="FU71" s="247"/>
      <c r="FV71" s="247"/>
      <c r="FW71" s="247"/>
      <c r="FX71" s="247"/>
      <c r="FY71" s="247"/>
      <c r="FZ71" s="247"/>
      <c r="GA71" s="247"/>
      <c r="GB71" s="247"/>
      <c r="GC71" s="247"/>
      <c r="GD71" s="247"/>
      <c r="GE71" s="247"/>
      <c r="GF71" s="247"/>
      <c r="GG71" s="247"/>
      <c r="GH71" s="247"/>
    </row>
    <row r="72" spans="2:190" ht="14.25" hidden="1" customHeight="1" x14ac:dyDescent="0.3">
      <c r="B72" s="232" t="s">
        <v>3</v>
      </c>
      <c r="CS72" s="225"/>
      <c r="CT72" s="225"/>
      <c r="CU72" s="226"/>
      <c r="CV72" s="248"/>
      <c r="CX72" s="227"/>
      <c r="CY72" s="227"/>
      <c r="CZ72" s="227"/>
      <c r="DA72" s="227"/>
      <c r="DB72" s="227"/>
      <c r="DC72" s="227"/>
      <c r="DD72" s="228"/>
      <c r="DE72" s="228"/>
      <c r="DF72" s="228"/>
      <c r="DG72" s="228"/>
      <c r="DH72" s="228"/>
      <c r="DI72" s="228"/>
      <c r="EC72" s="545">
        <v>37103</v>
      </c>
      <c r="ED72" s="661"/>
      <c r="EE72" s="661"/>
      <c r="EF72" s="661"/>
      <c r="EG72" s="661"/>
      <c r="EH72" s="661"/>
      <c r="EI72" s="661"/>
      <c r="EJ72" s="661"/>
      <c r="EK72" s="661"/>
      <c r="EL72" s="661"/>
      <c r="EM72" s="661"/>
      <c r="EN72" s="661"/>
      <c r="EO72" s="661"/>
      <c r="EP72" s="661"/>
      <c r="EQ72" s="661"/>
      <c r="ER72" s="661"/>
      <c r="ES72" s="661"/>
      <c r="ET72" s="661"/>
      <c r="EU72" s="229"/>
      <c r="EV72" s="247"/>
      <c r="EW72" s="247"/>
      <c r="EX72" s="247"/>
      <c r="EY72" s="247"/>
      <c r="EZ72" s="247"/>
      <c r="FA72" s="247"/>
      <c r="FB72" s="247"/>
      <c r="FC72" s="247"/>
      <c r="FD72" s="247"/>
      <c r="FE72" s="247"/>
      <c r="FF72" s="247"/>
      <c r="FG72" s="247"/>
      <c r="FH72" s="247"/>
      <c r="FI72" s="247"/>
      <c r="FJ72" s="247"/>
      <c r="FK72" s="247"/>
      <c r="FL72" s="247"/>
      <c r="FM72" s="247"/>
      <c r="FN72" s="247"/>
      <c r="FO72" s="247"/>
      <c r="FP72" s="247"/>
      <c r="FQ72" s="247"/>
      <c r="FR72" s="247"/>
      <c r="FS72" s="247"/>
      <c r="FT72" s="247"/>
      <c r="FU72" s="247"/>
      <c r="FV72" s="247"/>
      <c r="FW72" s="247"/>
      <c r="FX72" s="247"/>
      <c r="FY72" s="247"/>
      <c r="FZ72" s="247"/>
      <c r="GA72" s="247"/>
      <c r="GB72" s="247"/>
      <c r="GC72" s="247"/>
      <c r="GD72" s="247"/>
      <c r="GE72" s="247"/>
      <c r="GF72" s="247"/>
      <c r="GG72" s="247"/>
      <c r="GH72" s="247"/>
    </row>
    <row r="73" spans="2:190" ht="14.25" hidden="1" customHeight="1" x14ac:dyDescent="0.3">
      <c r="B73" s="232"/>
      <c r="CS73" s="225"/>
      <c r="CT73" s="225"/>
      <c r="CU73" s="226"/>
      <c r="CV73" s="248"/>
      <c r="CW73" s="236"/>
      <c r="CX73" s="227"/>
      <c r="CY73" s="227"/>
      <c r="CZ73" s="227"/>
      <c r="DA73" s="227"/>
      <c r="DB73" s="227"/>
      <c r="DC73" s="227"/>
      <c r="DD73" s="228"/>
      <c r="DE73" s="228"/>
      <c r="DF73" s="228"/>
      <c r="DG73" s="228"/>
      <c r="DH73" s="228"/>
      <c r="DI73" s="228"/>
      <c r="DJ73" s="228"/>
      <c r="DK73" s="228"/>
      <c r="DL73" s="228"/>
      <c r="DM73" s="228"/>
      <c r="DN73" s="228"/>
      <c r="DO73" s="228"/>
      <c r="DP73" s="225"/>
      <c r="DQ73" s="225"/>
      <c r="DR73" s="225"/>
      <c r="DS73" s="225"/>
      <c r="DT73" s="225"/>
      <c r="DU73" s="225"/>
      <c r="DV73" s="225"/>
      <c r="DW73" s="229"/>
      <c r="DX73" s="229"/>
      <c r="DY73" s="229"/>
      <c r="DZ73" s="229"/>
      <c r="EA73" s="229"/>
      <c r="EB73" s="229"/>
      <c r="EC73" s="229"/>
      <c r="ED73" s="229"/>
      <c r="EE73" s="229"/>
      <c r="EF73" s="229"/>
      <c r="EG73" s="229"/>
      <c r="EH73" s="229"/>
      <c r="EI73" s="247"/>
      <c r="EJ73" s="247"/>
      <c r="EK73" s="247"/>
      <c r="EL73" s="247"/>
      <c r="EM73" s="247"/>
      <c r="EN73" s="247"/>
      <c r="EO73" s="247"/>
      <c r="EP73" s="247"/>
      <c r="EQ73" s="247"/>
      <c r="ER73" s="247"/>
      <c r="ES73" s="247"/>
      <c r="ET73" s="247"/>
      <c r="EU73" s="247"/>
      <c r="EV73" s="247"/>
      <c r="EW73" s="247"/>
      <c r="EX73" s="247"/>
      <c r="EY73" s="247"/>
      <c r="EZ73" s="247"/>
      <c r="FA73" s="247"/>
      <c r="FB73" s="247"/>
      <c r="FC73" s="247"/>
      <c r="FD73" s="247"/>
      <c r="FE73" s="247"/>
      <c r="FF73" s="247"/>
      <c r="FG73" s="247"/>
      <c r="FH73" s="247"/>
      <c r="FI73" s="247"/>
      <c r="FJ73" s="247"/>
      <c r="FK73" s="247"/>
      <c r="FL73" s="247"/>
      <c r="FM73" s="247"/>
      <c r="FN73" s="247"/>
      <c r="FO73" s="247"/>
      <c r="FP73" s="247"/>
      <c r="FQ73" s="247"/>
      <c r="FR73" s="247"/>
      <c r="FS73" s="247"/>
      <c r="FT73" s="247"/>
      <c r="FU73" s="247"/>
      <c r="FV73" s="247"/>
      <c r="FW73" s="247"/>
      <c r="FX73" s="247"/>
      <c r="FY73" s="247"/>
      <c r="FZ73" s="247"/>
      <c r="GA73" s="247"/>
      <c r="GB73" s="247"/>
      <c r="GC73" s="247"/>
      <c r="GD73" s="247"/>
      <c r="GE73" s="247"/>
      <c r="GF73" s="247"/>
      <c r="GG73" s="247"/>
      <c r="GH73" s="247"/>
    </row>
    <row r="74" spans="2:190" ht="14.25" hidden="1" customHeight="1" x14ac:dyDescent="0.2">
      <c r="B74" s="232" t="s">
        <v>2</v>
      </c>
      <c r="CS74" s="225"/>
      <c r="CT74" s="225"/>
      <c r="CU74" s="226"/>
      <c r="CV74" s="237"/>
      <c r="CW74" s="238"/>
      <c r="CX74" s="227"/>
      <c r="CY74" s="227"/>
      <c r="CZ74" s="227"/>
      <c r="DA74" s="227"/>
      <c r="DB74" s="227"/>
      <c r="DC74" s="227"/>
      <c r="DD74" s="228"/>
      <c r="DE74" s="228"/>
      <c r="DF74" s="228"/>
      <c r="DG74" s="228"/>
      <c r="DH74" s="228"/>
      <c r="DI74" s="228"/>
      <c r="DJ74" s="228"/>
      <c r="DK74" s="228"/>
      <c r="DL74" s="228"/>
      <c r="DM74" s="228"/>
      <c r="DN74" s="228"/>
      <c r="DO74" s="228"/>
      <c r="DP74" s="225"/>
      <c r="DQ74" s="225"/>
      <c r="DR74" s="225"/>
      <c r="DS74" s="225"/>
      <c r="DT74" s="225"/>
      <c r="DU74" s="225"/>
      <c r="DV74" s="225"/>
      <c r="DW74" s="229"/>
      <c r="DX74" s="229"/>
      <c r="DY74" s="229"/>
      <c r="DZ74" s="229"/>
      <c r="EA74" s="229"/>
      <c r="EB74" s="229"/>
      <c r="EC74" s="229"/>
      <c r="ED74" s="229"/>
      <c r="EE74" s="229"/>
      <c r="EF74" s="229"/>
      <c r="EG74" s="229"/>
      <c r="EH74" s="229"/>
      <c r="EI74" s="247"/>
      <c r="EJ74" s="247"/>
      <c r="EK74" s="247"/>
      <c r="EL74" s="247"/>
      <c r="EM74" s="247"/>
      <c r="EN74" s="247"/>
      <c r="EO74" s="247"/>
      <c r="EP74" s="247"/>
      <c r="EQ74" s="247"/>
      <c r="ER74" s="247"/>
      <c r="ES74" s="247"/>
      <c r="ET74" s="247"/>
      <c r="EU74" s="247"/>
      <c r="EV74" s="247"/>
      <c r="EW74" s="247"/>
      <c r="EX74" s="247"/>
      <c r="EY74" s="247"/>
      <c r="EZ74" s="247"/>
      <c r="FA74" s="247"/>
      <c r="FB74" s="247"/>
      <c r="FC74" s="247"/>
      <c r="FD74" s="247"/>
      <c r="FE74" s="247"/>
      <c r="FF74" s="247"/>
      <c r="FG74" s="247"/>
      <c r="FH74" s="247"/>
      <c r="FI74" s="247"/>
      <c r="FJ74" s="247"/>
      <c r="FK74" s="247"/>
      <c r="FL74" s="247"/>
      <c r="FM74" s="247"/>
      <c r="FN74" s="247"/>
      <c r="FO74" s="247"/>
      <c r="FP74" s="247"/>
      <c r="FQ74" s="247"/>
      <c r="FR74" s="247"/>
      <c r="FS74" s="247"/>
      <c r="FT74" s="247"/>
      <c r="FU74" s="247"/>
      <c r="FV74" s="247"/>
      <c r="FW74" s="247"/>
      <c r="FX74" s="247"/>
      <c r="FY74" s="247"/>
      <c r="FZ74" s="247"/>
      <c r="GA74" s="247"/>
      <c r="GB74" s="247"/>
      <c r="GC74" s="247"/>
      <c r="GD74" s="247"/>
      <c r="GE74" s="247"/>
      <c r="GF74" s="247"/>
      <c r="GG74" s="247"/>
      <c r="GH74" s="247"/>
    </row>
    <row r="75" spans="2:190" ht="14.25" hidden="1" customHeight="1" x14ac:dyDescent="0.25">
      <c r="B75" s="232"/>
      <c r="AA75" s="664" t="s">
        <v>1</v>
      </c>
      <c r="AB75" s="658"/>
      <c r="AC75" s="658"/>
      <c r="AD75" s="658"/>
      <c r="AE75" s="658"/>
      <c r="AF75" s="658"/>
      <c r="AG75" s="658"/>
      <c r="AH75" s="658"/>
      <c r="AI75" s="658"/>
      <c r="AJ75" s="658"/>
      <c r="CT75" s="225"/>
      <c r="CU75" s="239"/>
      <c r="CV75" s="237"/>
      <c r="CW75" s="238"/>
      <c r="CX75" s="227"/>
      <c r="CY75" s="227"/>
      <c r="CZ75" s="227"/>
      <c r="DA75" s="227"/>
      <c r="DB75" s="227"/>
      <c r="DC75" s="227"/>
      <c r="DD75" s="228"/>
      <c r="DE75" s="228"/>
      <c r="DF75" s="228"/>
      <c r="DG75" s="228"/>
      <c r="DH75" s="228"/>
      <c r="DI75" s="228"/>
      <c r="DJ75" s="228"/>
      <c r="DK75" s="228"/>
      <c r="DL75" s="228"/>
      <c r="DM75" s="228"/>
      <c r="DN75" s="228"/>
      <c r="DO75" s="228"/>
      <c r="DP75" s="225"/>
      <c r="DQ75" s="225"/>
      <c r="DR75" s="225"/>
      <c r="DS75" s="225"/>
      <c r="DT75" s="225"/>
      <c r="DU75" s="225"/>
      <c r="DV75" s="225"/>
      <c r="DW75" s="229"/>
      <c r="DX75" s="229"/>
      <c r="DY75" s="229"/>
      <c r="DZ75" s="229"/>
      <c r="EA75" s="229"/>
      <c r="EB75" s="229"/>
      <c r="EC75" s="229"/>
      <c r="ED75" s="229"/>
      <c r="EE75" s="229"/>
      <c r="EF75" s="229"/>
      <c r="EG75" s="229"/>
      <c r="EH75" s="229"/>
      <c r="EI75" s="247"/>
      <c r="EJ75" s="247"/>
      <c r="EK75" s="247"/>
      <c r="EL75" s="247"/>
      <c r="EM75" s="247"/>
      <c r="EN75" s="247"/>
      <c r="EO75" s="247"/>
      <c r="EP75" s="247"/>
      <c r="EQ75" s="247"/>
      <c r="ER75" s="247"/>
      <c r="ES75" s="247"/>
      <c r="ET75" s="247"/>
      <c r="EU75" s="247"/>
      <c r="EV75" s="247"/>
      <c r="EW75" s="247"/>
      <c r="EX75" s="247"/>
      <c r="EY75" s="247"/>
      <c r="EZ75" s="247"/>
      <c r="FA75" s="247"/>
      <c r="FB75" s="247"/>
      <c r="FC75" s="247"/>
      <c r="FD75" s="247"/>
      <c r="FE75" s="247"/>
      <c r="FF75" s="247"/>
      <c r="FG75" s="247"/>
      <c r="FH75" s="247"/>
      <c r="FI75" s="247"/>
      <c r="FJ75" s="247"/>
      <c r="FK75" s="247"/>
      <c r="FL75" s="247"/>
      <c r="FM75" s="247"/>
      <c r="FN75" s="247"/>
      <c r="FO75" s="247"/>
      <c r="FP75" s="247"/>
      <c r="FQ75" s="247"/>
      <c r="FR75" s="247"/>
      <c r="FS75" s="247"/>
      <c r="FT75" s="247"/>
      <c r="FU75" s="247"/>
      <c r="FV75" s="247"/>
      <c r="FW75" s="247"/>
      <c r="FX75" s="247"/>
      <c r="FY75" s="247"/>
      <c r="FZ75" s="247"/>
      <c r="GA75" s="247"/>
      <c r="GB75" s="247"/>
      <c r="GC75" s="247"/>
      <c r="GD75" s="247"/>
      <c r="GE75" s="247"/>
      <c r="GF75" s="247"/>
      <c r="GG75" s="247"/>
      <c r="GH75" s="247"/>
    </row>
    <row r="76" spans="2:190" ht="14.25" hidden="1" customHeight="1" x14ac:dyDescent="0.25">
      <c r="B76" s="232"/>
      <c r="AA76" s="664" t="s">
        <v>0</v>
      </c>
      <c r="AB76" s="658"/>
      <c r="AC76" s="658"/>
      <c r="AD76" s="658"/>
      <c r="AE76" s="658"/>
      <c r="AF76" s="658"/>
      <c r="AG76" s="658"/>
      <c r="AH76" s="658"/>
      <c r="AI76" s="658"/>
      <c r="AJ76" s="658"/>
      <c r="CT76" s="225"/>
      <c r="CU76" s="239"/>
      <c r="CV76" s="237"/>
      <c r="CW76" s="238"/>
      <c r="CX76" s="227"/>
      <c r="CY76" s="227"/>
      <c r="CZ76" s="227"/>
      <c r="DA76" s="227"/>
      <c r="DB76" s="227"/>
      <c r="DC76" s="227"/>
      <c r="DD76" s="228"/>
      <c r="DE76" s="228"/>
      <c r="DF76" s="228"/>
      <c r="DG76" s="228"/>
      <c r="DH76" s="228"/>
      <c r="DI76" s="228"/>
      <c r="DJ76" s="228"/>
      <c r="DK76" s="228"/>
      <c r="DL76" s="228"/>
      <c r="DM76" s="228"/>
      <c r="DN76" s="228"/>
      <c r="DO76" s="228"/>
      <c r="DP76" s="225"/>
      <c r="DQ76" s="225"/>
      <c r="DR76" s="225"/>
      <c r="DS76" s="225"/>
      <c r="DT76" s="225"/>
      <c r="DU76" s="225"/>
      <c r="DV76" s="225"/>
      <c r="DW76" s="229"/>
      <c r="DX76" s="229"/>
      <c r="DY76" s="229"/>
      <c r="DZ76" s="229"/>
      <c r="EA76" s="229"/>
      <c r="EB76" s="229"/>
      <c r="EC76" s="229"/>
      <c r="ED76" s="229"/>
      <c r="EE76" s="229"/>
      <c r="EF76" s="229"/>
      <c r="EG76" s="229"/>
      <c r="EH76" s="229"/>
      <c r="EI76" s="247"/>
      <c r="EJ76" s="247"/>
      <c r="EK76" s="247"/>
      <c r="EL76" s="247"/>
      <c r="EM76" s="247"/>
      <c r="EN76" s="247"/>
      <c r="EO76" s="247"/>
      <c r="EP76" s="247"/>
      <c r="EQ76" s="247"/>
      <c r="ER76" s="247"/>
      <c r="ES76" s="247"/>
      <c r="ET76" s="247"/>
      <c r="EU76" s="247"/>
      <c r="EV76" s="247"/>
      <c r="EW76" s="247"/>
      <c r="EX76" s="247"/>
      <c r="EY76" s="247"/>
      <c r="EZ76" s="247"/>
      <c r="FA76" s="247"/>
      <c r="FB76" s="247"/>
      <c r="FC76" s="247"/>
      <c r="FD76" s="247"/>
      <c r="FE76" s="247"/>
      <c r="FF76" s="247"/>
      <c r="FG76" s="247"/>
      <c r="FH76" s="247"/>
      <c r="FI76" s="247"/>
      <c r="FJ76" s="247"/>
      <c r="FK76" s="247"/>
      <c r="FL76" s="247"/>
      <c r="FM76" s="247"/>
      <c r="FN76" s="247"/>
      <c r="FO76" s="247"/>
      <c r="FP76" s="247"/>
      <c r="FQ76" s="247"/>
      <c r="FR76" s="247"/>
      <c r="FS76" s="247"/>
      <c r="FT76" s="247"/>
      <c r="FU76" s="247"/>
      <c r="FV76" s="247"/>
      <c r="FW76" s="247"/>
      <c r="FX76" s="247"/>
      <c r="FY76" s="247"/>
      <c r="FZ76" s="247"/>
      <c r="GA76" s="247"/>
      <c r="GB76" s="247"/>
      <c r="GC76" s="247"/>
      <c r="GD76" s="247"/>
      <c r="GE76" s="247"/>
      <c r="GF76" s="247"/>
      <c r="GG76" s="247"/>
      <c r="GH76" s="247"/>
    </row>
    <row r="77" spans="2:190" ht="14.25" hidden="1" customHeight="1" x14ac:dyDescent="0.3">
      <c r="B77" s="232"/>
      <c r="CU77" s="239"/>
      <c r="CV77" s="237"/>
      <c r="CW77" s="248"/>
      <c r="CX77" s="227"/>
      <c r="CY77" s="227"/>
      <c r="CZ77" s="227"/>
      <c r="DA77" s="227"/>
      <c r="DB77" s="227"/>
      <c r="DC77" s="227"/>
      <c r="DD77" s="228"/>
      <c r="DE77" s="228"/>
      <c r="DF77" s="228"/>
      <c r="DG77" s="228"/>
      <c r="DH77" s="228"/>
      <c r="DI77" s="228"/>
      <c r="DJ77" s="228"/>
      <c r="DK77" s="228"/>
      <c r="DL77" s="228"/>
      <c r="DM77" s="228"/>
      <c r="DN77" s="228"/>
      <c r="DO77" s="228"/>
      <c r="DP77" s="225"/>
      <c r="DQ77" s="225"/>
      <c r="DR77" s="225"/>
      <c r="DS77" s="225"/>
      <c r="DT77" s="225"/>
      <c r="DU77" s="225"/>
      <c r="DV77" s="225"/>
      <c r="DW77" s="229"/>
      <c r="DX77" s="229"/>
      <c r="DY77" s="229"/>
      <c r="DZ77" s="229"/>
      <c r="EA77" s="229"/>
      <c r="EB77" s="229"/>
      <c r="EC77" s="229"/>
      <c r="ED77" s="229"/>
      <c r="EE77" s="229"/>
      <c r="EF77" s="229"/>
      <c r="EG77" s="229"/>
      <c r="EH77" s="229"/>
      <c r="EI77" s="247"/>
      <c r="EJ77" s="247"/>
      <c r="EK77" s="247"/>
      <c r="EL77" s="247"/>
      <c r="EM77" s="247"/>
      <c r="EN77" s="247"/>
      <c r="EO77" s="247"/>
      <c r="EP77" s="247"/>
      <c r="EQ77" s="247"/>
      <c r="ER77" s="247"/>
      <c r="ES77" s="247"/>
      <c r="ET77" s="247"/>
      <c r="EU77" s="247"/>
      <c r="EV77" s="247"/>
      <c r="EW77" s="247"/>
      <c r="EX77" s="247"/>
      <c r="EY77" s="247"/>
      <c r="EZ77" s="247"/>
      <c r="FA77" s="247"/>
      <c r="FB77" s="247"/>
      <c r="FC77" s="247"/>
      <c r="FD77" s="247"/>
      <c r="FE77" s="247"/>
      <c r="FF77" s="247"/>
      <c r="FG77" s="247"/>
      <c r="FH77" s="247"/>
      <c r="FI77" s="247"/>
      <c r="FJ77" s="247"/>
      <c r="FK77" s="247"/>
      <c r="FL77" s="247"/>
      <c r="FM77" s="247"/>
      <c r="FN77" s="247"/>
      <c r="FO77" s="247"/>
      <c r="FP77" s="247"/>
      <c r="FQ77" s="247"/>
      <c r="FR77" s="247"/>
      <c r="FS77" s="247"/>
      <c r="FT77" s="247"/>
      <c r="FU77" s="247"/>
      <c r="FV77" s="247"/>
      <c r="FW77" s="247"/>
      <c r="FX77" s="247"/>
      <c r="FY77" s="247"/>
      <c r="FZ77" s="247"/>
      <c r="GA77" s="247"/>
      <c r="GB77" s="247"/>
      <c r="GC77" s="247"/>
      <c r="GD77" s="247"/>
      <c r="GE77" s="247"/>
      <c r="GF77" s="247"/>
      <c r="GG77" s="247"/>
      <c r="GH77" s="247"/>
    </row>
    <row r="78" spans="2:190" ht="14.25" hidden="1" customHeight="1" x14ac:dyDescent="0.3">
      <c r="B78" s="232"/>
      <c r="CU78" s="249"/>
      <c r="CV78" s="237"/>
      <c r="CW78" s="248"/>
      <c r="CX78" s="227"/>
      <c r="CY78" s="227"/>
      <c r="CZ78" s="227"/>
      <c r="DA78" s="227"/>
      <c r="DB78" s="227"/>
      <c r="DC78" s="227"/>
      <c r="DD78" s="228"/>
      <c r="DE78" s="228"/>
      <c r="DF78" s="228"/>
      <c r="DG78" s="228"/>
      <c r="DH78" s="228"/>
      <c r="DI78" s="228"/>
      <c r="DJ78" s="228"/>
      <c r="DK78" s="228"/>
      <c r="DL78" s="228"/>
      <c r="DM78" s="228"/>
      <c r="DN78" s="228"/>
      <c r="DO78" s="228"/>
      <c r="DP78" s="225"/>
      <c r="DQ78" s="225"/>
      <c r="DR78" s="225"/>
      <c r="DS78" s="225"/>
      <c r="DT78" s="225"/>
      <c r="DU78" s="225"/>
      <c r="DV78" s="225"/>
      <c r="DW78" s="229"/>
      <c r="DX78" s="229"/>
      <c r="DY78" s="229"/>
      <c r="DZ78" s="229"/>
      <c r="EA78" s="229"/>
      <c r="EB78" s="229"/>
      <c r="EC78" s="229"/>
      <c r="ED78" s="229"/>
      <c r="EE78" s="229"/>
      <c r="EF78" s="229"/>
      <c r="EG78" s="229"/>
      <c r="EH78" s="229"/>
      <c r="EI78" s="247"/>
      <c r="EJ78" s="247"/>
      <c r="EK78" s="247"/>
      <c r="EL78" s="247"/>
      <c r="EM78" s="247"/>
      <c r="EN78" s="247"/>
      <c r="EO78" s="247"/>
      <c r="EP78" s="247"/>
      <c r="EQ78" s="247"/>
      <c r="ER78" s="247"/>
      <c r="ES78" s="247"/>
      <c r="ET78" s="247"/>
      <c r="EU78" s="247"/>
      <c r="EV78" s="247"/>
      <c r="EW78" s="247"/>
      <c r="EX78" s="247"/>
      <c r="EY78" s="247"/>
      <c r="EZ78" s="247"/>
      <c r="FA78" s="247"/>
      <c r="FB78" s="247"/>
      <c r="FC78" s="247"/>
      <c r="FD78" s="247"/>
      <c r="FE78" s="247"/>
      <c r="FF78" s="247"/>
      <c r="FG78" s="247"/>
      <c r="FH78" s="247"/>
      <c r="FI78" s="247"/>
      <c r="FJ78" s="247"/>
      <c r="FK78" s="247"/>
      <c r="FL78" s="247"/>
      <c r="FM78" s="247"/>
      <c r="FN78" s="247"/>
      <c r="FO78" s="247"/>
      <c r="FP78" s="247"/>
      <c r="FQ78" s="247"/>
      <c r="FR78" s="247"/>
      <c r="FS78" s="247"/>
      <c r="FT78" s="247"/>
      <c r="FU78" s="247"/>
      <c r="FV78" s="247"/>
      <c r="FW78" s="247"/>
      <c r="FX78" s="247"/>
      <c r="FY78" s="247"/>
      <c r="FZ78" s="247"/>
      <c r="GA78" s="247"/>
      <c r="GB78" s="247"/>
      <c r="GC78" s="247"/>
      <c r="GD78" s="247"/>
      <c r="GE78" s="247"/>
      <c r="GF78" s="247"/>
      <c r="GG78" s="247"/>
      <c r="GH78" s="247"/>
    </row>
    <row r="79" spans="2:190" ht="14.25" hidden="1" customHeight="1" x14ac:dyDescent="0.3">
      <c r="B79" s="232"/>
      <c r="CU79" s="249"/>
      <c r="CV79" s="237"/>
      <c r="CW79" s="248"/>
      <c r="CX79" s="227"/>
      <c r="CY79" s="227"/>
      <c r="CZ79" s="227"/>
      <c r="DA79" s="227"/>
      <c r="DB79" s="227"/>
      <c r="DC79" s="227"/>
      <c r="DD79" s="228"/>
      <c r="DE79" s="228"/>
      <c r="DF79" s="228"/>
      <c r="DG79" s="228"/>
      <c r="DH79" s="228"/>
      <c r="DI79" s="228"/>
      <c r="DJ79" s="228"/>
      <c r="DK79" s="228"/>
      <c r="DL79" s="228"/>
      <c r="DM79" s="228"/>
      <c r="DN79" s="228"/>
      <c r="DO79" s="228"/>
      <c r="DP79" s="225"/>
      <c r="DQ79" s="225"/>
      <c r="DR79" s="225"/>
      <c r="DS79" s="225"/>
      <c r="DT79" s="225"/>
      <c r="DU79" s="225"/>
      <c r="DV79" s="225"/>
      <c r="DW79" s="229"/>
      <c r="DX79" s="229"/>
      <c r="DY79" s="229"/>
      <c r="DZ79" s="229"/>
      <c r="EA79" s="229"/>
      <c r="EB79" s="229"/>
      <c r="EC79" s="229"/>
      <c r="ED79" s="229"/>
      <c r="EE79" s="229"/>
      <c r="EF79" s="229"/>
      <c r="EG79" s="229"/>
      <c r="EH79" s="229"/>
      <c r="EI79" s="247"/>
      <c r="EJ79" s="247"/>
      <c r="EK79" s="247"/>
      <c r="EL79" s="247"/>
      <c r="EM79" s="247"/>
      <c r="EN79" s="247"/>
      <c r="EO79" s="247"/>
      <c r="EP79" s="247"/>
      <c r="EQ79" s="247"/>
      <c r="ER79" s="247"/>
      <c r="ES79" s="247"/>
      <c r="ET79" s="247"/>
      <c r="EU79" s="247"/>
      <c r="EV79" s="247"/>
      <c r="EW79" s="247"/>
      <c r="EX79" s="247"/>
      <c r="EY79" s="247"/>
      <c r="EZ79" s="247"/>
      <c r="FA79" s="247"/>
      <c r="FB79" s="247"/>
      <c r="FC79" s="247"/>
      <c r="FD79" s="247"/>
      <c r="FE79" s="247"/>
      <c r="FF79" s="247"/>
      <c r="FG79" s="247"/>
      <c r="FH79" s="247"/>
      <c r="FI79" s="247"/>
      <c r="FJ79" s="247"/>
      <c r="FK79" s="247"/>
      <c r="FL79" s="247"/>
      <c r="FM79" s="247"/>
      <c r="FN79" s="247"/>
      <c r="FO79" s="247"/>
      <c r="FP79" s="247"/>
      <c r="FQ79" s="247"/>
      <c r="FR79" s="247"/>
      <c r="FS79" s="247"/>
      <c r="FT79" s="247"/>
      <c r="FU79" s="247"/>
      <c r="FV79" s="247"/>
      <c r="FW79" s="247"/>
      <c r="FX79" s="247"/>
      <c r="FY79" s="247"/>
      <c r="FZ79" s="247"/>
      <c r="GA79" s="247"/>
      <c r="GB79" s="247"/>
      <c r="GC79" s="247"/>
      <c r="GD79" s="247"/>
      <c r="GE79" s="247"/>
      <c r="GF79" s="247"/>
      <c r="GG79" s="247"/>
      <c r="GH79" s="247"/>
    </row>
    <row r="80" spans="2:190" ht="14.25" hidden="1" customHeight="1" x14ac:dyDescent="0.3">
      <c r="B80" s="232"/>
      <c r="CS80" s="240"/>
      <c r="CT80" s="240"/>
      <c r="CU80" s="239"/>
      <c r="CV80" s="237"/>
      <c r="CW80" s="248"/>
      <c r="CX80" s="227"/>
      <c r="CY80" s="227"/>
      <c r="CZ80" s="227"/>
      <c r="DA80" s="227"/>
      <c r="DB80" s="227"/>
      <c r="DC80" s="227"/>
      <c r="DD80" s="228"/>
      <c r="DE80" s="228"/>
      <c r="DF80" s="228"/>
      <c r="DG80" s="228"/>
      <c r="DH80" s="228"/>
      <c r="DI80" s="228"/>
      <c r="DJ80" s="228"/>
      <c r="DK80" s="228"/>
      <c r="DL80" s="228"/>
      <c r="DM80" s="228"/>
      <c r="DN80" s="228"/>
      <c r="DO80" s="228"/>
      <c r="DP80" s="225"/>
      <c r="DQ80" s="225"/>
      <c r="DR80" s="225"/>
      <c r="DS80" s="225"/>
      <c r="DT80" s="225"/>
      <c r="DU80" s="225"/>
      <c r="DV80" s="225"/>
      <c r="DW80" s="229"/>
      <c r="DX80" s="229"/>
      <c r="DY80" s="229"/>
      <c r="DZ80" s="229"/>
      <c r="EA80" s="229"/>
      <c r="EB80" s="229"/>
      <c r="EC80" s="229"/>
      <c r="ED80" s="229"/>
      <c r="EE80" s="229"/>
      <c r="EF80" s="229"/>
      <c r="EG80" s="229"/>
      <c r="EH80" s="229"/>
      <c r="EI80" s="247"/>
      <c r="EJ80" s="247"/>
      <c r="EK80" s="247"/>
      <c r="EL80" s="247"/>
      <c r="EM80" s="247"/>
      <c r="EN80" s="247"/>
      <c r="EO80" s="247"/>
      <c r="EP80" s="247"/>
      <c r="EQ80" s="247"/>
      <c r="ER80" s="247"/>
      <c r="ES80" s="247"/>
      <c r="ET80" s="247"/>
      <c r="EU80" s="247"/>
      <c r="EV80" s="247"/>
      <c r="EW80" s="247"/>
      <c r="EX80" s="247"/>
      <c r="EY80" s="247"/>
      <c r="EZ80" s="247"/>
      <c r="FA80" s="247"/>
      <c r="FB80" s="247"/>
      <c r="FC80" s="247"/>
      <c r="FD80" s="247"/>
      <c r="FE80" s="247"/>
      <c r="FF80" s="247"/>
      <c r="FG80" s="247"/>
      <c r="FH80" s="247"/>
      <c r="FI80" s="247"/>
      <c r="FJ80" s="247"/>
      <c r="FK80" s="247"/>
      <c r="FL80" s="247"/>
      <c r="FM80" s="247"/>
      <c r="FN80" s="247"/>
      <c r="FO80" s="247"/>
      <c r="FP80" s="247"/>
      <c r="FQ80" s="247"/>
      <c r="FR80" s="247"/>
      <c r="FS80" s="247"/>
      <c r="FT80" s="247"/>
      <c r="FU80" s="247"/>
      <c r="FV80" s="247"/>
      <c r="FW80" s="247"/>
      <c r="FX80" s="247"/>
      <c r="FY80" s="247"/>
      <c r="FZ80" s="247"/>
      <c r="GA80" s="247"/>
      <c r="GB80" s="247"/>
      <c r="GC80" s="247"/>
      <c r="GD80" s="247"/>
      <c r="GE80" s="247"/>
      <c r="GF80" s="247"/>
      <c r="GG80" s="247"/>
      <c r="GH80" s="247"/>
    </row>
    <row r="81" spans="99:107" ht="20.25" hidden="1" x14ac:dyDescent="0.3">
      <c r="CU81" s="248" t="e">
        <f>IF(#REF!="www.rente-atz.de","",".")</f>
        <v>#REF!</v>
      </c>
      <c r="CV81" s="248"/>
      <c r="CW81" s="248"/>
      <c r="CX81" s="248"/>
      <c r="CY81" s="248"/>
      <c r="CZ81" s="248"/>
      <c r="DA81" s="248"/>
      <c r="DB81" s="248"/>
      <c r="DC81" s="248"/>
    </row>
    <row r="82" spans="99:107" ht="20.25" hidden="1" x14ac:dyDescent="0.3">
      <c r="CU82" s="248"/>
      <c r="CV82" s="248"/>
      <c r="CW82" s="248"/>
      <c r="CX82" s="248"/>
      <c r="CY82" s="248"/>
      <c r="CZ82" s="248"/>
      <c r="DA82" s="248"/>
      <c r="DB82" s="248"/>
      <c r="DC82" s="248"/>
    </row>
    <row r="83" spans="99:107" ht="20.25" hidden="1" x14ac:dyDescent="0.3">
      <c r="CU83" s="248"/>
      <c r="CV83" s="248"/>
      <c r="CW83" s="248"/>
      <c r="CX83" s="248"/>
      <c r="CY83" s="248"/>
      <c r="CZ83" s="248"/>
      <c r="DA83" s="248"/>
      <c r="DB83" s="248"/>
      <c r="DC83" s="248"/>
    </row>
    <row r="84" spans="99:107" s="244" customFormat="1" ht="20.25" hidden="1" x14ac:dyDescent="0.3">
      <c r="CU84" s="249"/>
      <c r="CV84" s="249"/>
      <c r="CW84" s="249"/>
      <c r="CX84" s="249"/>
      <c r="CY84" s="249"/>
      <c r="CZ84" s="249"/>
      <c r="DA84" s="249"/>
      <c r="DB84" s="249"/>
      <c r="DC84" s="249"/>
    </row>
    <row r="85" spans="99:107" s="244" customFormat="1" hidden="1" x14ac:dyDescent="0.2"/>
    <row r="86" spans="99:107" s="244" customFormat="1" hidden="1" x14ac:dyDescent="0.2"/>
    <row r="87" spans="99:107" s="244" customFormat="1" hidden="1" x14ac:dyDescent="0.2"/>
    <row r="88" spans="99:107" s="244" customFormat="1" hidden="1" x14ac:dyDescent="0.2"/>
    <row r="89" spans="99:107" s="244" customFormat="1" hidden="1" x14ac:dyDescent="0.2"/>
    <row r="90" spans="99:107" s="244" customFormat="1" hidden="1" x14ac:dyDescent="0.2"/>
    <row r="91" spans="99:107" s="244" customFormat="1" hidden="1" x14ac:dyDescent="0.2"/>
    <row r="92" spans="99:107" s="244" customFormat="1" hidden="1" x14ac:dyDescent="0.2"/>
    <row r="93" spans="99:107" s="250" customFormat="1" ht="14.25" hidden="1" x14ac:dyDescent="0.2"/>
    <row r="94" spans="99:107" s="250" customFormat="1" ht="14.25" hidden="1" x14ac:dyDescent="0.2"/>
    <row r="95" spans="99:107" s="250" customFormat="1" ht="14.25" hidden="1" x14ac:dyDescent="0.2"/>
    <row r="96" spans="99:107" s="250" customFormat="1" ht="14.25" hidden="1" x14ac:dyDescent="0.2"/>
    <row r="97" s="250" customFormat="1" ht="14.25" hidden="1" x14ac:dyDescent="0.2"/>
    <row r="98" s="250" customFormat="1" ht="14.25" hidden="1" x14ac:dyDescent="0.2"/>
    <row r="99" s="250" customFormat="1" ht="14.25" hidden="1" x14ac:dyDescent="0.2"/>
    <row r="100" s="250" customFormat="1" ht="14.25" hidden="1" x14ac:dyDescent="0.2"/>
    <row r="101" s="250" customFormat="1" ht="14.25" x14ac:dyDescent="0.2"/>
    <row r="102" s="250" customFormat="1" ht="14.25" x14ac:dyDescent="0.2"/>
    <row r="103" s="250" customFormat="1" ht="14.25" x14ac:dyDescent="0.2"/>
    <row r="104" s="250" customFormat="1" ht="14.25" x14ac:dyDescent="0.2"/>
    <row r="105" s="250" customFormat="1" ht="14.25" x14ac:dyDescent="0.2"/>
    <row r="106" s="250" customFormat="1" ht="14.25" x14ac:dyDescent="0.2"/>
    <row r="107" s="250" customFormat="1" ht="14.25" x14ac:dyDescent="0.2"/>
    <row r="108" s="250" customFormat="1" ht="14.25" x14ac:dyDescent="0.2"/>
    <row r="109" s="250" customFormat="1" ht="14.25" x14ac:dyDescent="0.2"/>
    <row r="110" s="250" customFormat="1" ht="14.25" x14ac:dyDescent="0.2"/>
    <row r="111" s="250" customFormat="1" ht="14.25" x14ac:dyDescent="0.2"/>
    <row r="112" s="250" customFormat="1" ht="14.25" x14ac:dyDescent="0.2"/>
    <row r="113" s="250" customFormat="1" ht="14.25" x14ac:dyDescent="0.2"/>
    <row r="114" s="250" customFormat="1" ht="14.25" x14ac:dyDescent="0.2"/>
    <row r="115" s="250" customFormat="1" ht="14.25" x14ac:dyDescent="0.2"/>
    <row r="116" s="250" customFormat="1" ht="14.25" x14ac:dyDescent="0.2"/>
    <row r="117" s="250" customFormat="1" ht="14.25" x14ac:dyDescent="0.2"/>
    <row r="118" s="250" customFormat="1" ht="14.25" x14ac:dyDescent="0.2"/>
    <row r="119" s="250" customFormat="1" ht="14.25" x14ac:dyDescent="0.2"/>
    <row r="120" s="250" customFormat="1" ht="14.25" x14ac:dyDescent="0.2"/>
    <row r="121" s="250" customFormat="1" ht="14.25" x14ac:dyDescent="0.2"/>
    <row r="122" s="250" customFormat="1" ht="14.25" x14ac:dyDescent="0.2"/>
    <row r="123" s="250" customFormat="1" ht="14.25" x14ac:dyDescent="0.2"/>
    <row r="124" s="250" customFormat="1" ht="14.25" x14ac:dyDescent="0.2"/>
    <row r="125" s="250" customFormat="1" ht="14.25" x14ac:dyDescent="0.2"/>
    <row r="126" s="250" customFormat="1" ht="14.25" x14ac:dyDescent="0.2"/>
    <row r="127" s="250" customFormat="1" ht="14.25" x14ac:dyDescent="0.2"/>
    <row r="128" s="250" customFormat="1" ht="14.25" x14ac:dyDescent="0.2"/>
    <row r="129" s="250" customFormat="1" ht="14.25" x14ac:dyDescent="0.2"/>
    <row r="130" s="250" customFormat="1" ht="14.25" x14ac:dyDescent="0.2"/>
    <row r="131" s="250" customFormat="1" ht="14.25" x14ac:dyDescent="0.2"/>
    <row r="132" s="250" customFormat="1" ht="14.25" x14ac:dyDescent="0.2"/>
    <row r="133" s="250" customFormat="1" ht="14.25" x14ac:dyDescent="0.2"/>
    <row r="134" s="250" customFormat="1" ht="14.25" x14ac:dyDescent="0.2"/>
    <row r="135" s="250" customFormat="1" ht="14.25" x14ac:dyDescent="0.2"/>
    <row r="136" s="250" customFormat="1" ht="14.25" x14ac:dyDescent="0.2"/>
    <row r="137" s="250" customFormat="1" ht="14.25" x14ac:dyDescent="0.2"/>
    <row r="138" s="250" customFormat="1" ht="14.25" x14ac:dyDescent="0.2"/>
    <row r="139" s="250" customFormat="1" ht="14.25" x14ac:dyDescent="0.2"/>
    <row r="140" s="250" customFormat="1" ht="14.25" x14ac:dyDescent="0.2"/>
    <row r="141" s="250" customFormat="1" ht="14.25" x14ac:dyDescent="0.2"/>
    <row r="142" s="250" customFormat="1" ht="14.25" x14ac:dyDescent="0.2"/>
    <row r="143" s="250" customFormat="1" ht="14.25" x14ac:dyDescent="0.2"/>
    <row r="144" s="250" customFormat="1" ht="14.25" x14ac:dyDescent="0.2"/>
    <row r="145" spans="102:106" s="250" customFormat="1" ht="14.25" x14ac:dyDescent="0.2"/>
    <row r="146" spans="102:106" s="250" customFormat="1" ht="14.25" x14ac:dyDescent="0.2"/>
    <row r="147" spans="102:106" s="250" customFormat="1" ht="14.25" x14ac:dyDescent="0.2"/>
    <row r="148" spans="102:106" s="250" customFormat="1" ht="14.25" x14ac:dyDescent="0.2"/>
    <row r="149" spans="102:106" s="250" customFormat="1" ht="14.25" x14ac:dyDescent="0.2">
      <c r="CX149" s="251"/>
    </row>
    <row r="150" spans="102:106" s="250" customFormat="1" ht="14.25" x14ac:dyDescent="0.2">
      <c r="CX150" s="251"/>
    </row>
    <row r="151" spans="102:106" s="250" customFormat="1" ht="14.25" x14ac:dyDescent="0.2"/>
    <row r="152" spans="102:106" s="250" customFormat="1" ht="14.25" x14ac:dyDescent="0.2"/>
    <row r="153" spans="102:106" s="250" customFormat="1" ht="14.25" x14ac:dyDescent="0.2"/>
    <row r="154" spans="102:106" s="250" customFormat="1" ht="14.25" x14ac:dyDescent="0.2"/>
    <row r="155" spans="102:106" s="250" customFormat="1" ht="14.25" x14ac:dyDescent="0.2"/>
    <row r="156" spans="102:106" s="250" customFormat="1" ht="14.25" x14ac:dyDescent="0.2"/>
    <row r="157" spans="102:106" s="250" customFormat="1" ht="14.25" x14ac:dyDescent="0.2"/>
    <row r="158" spans="102:106" s="250" customFormat="1" ht="14.25" x14ac:dyDescent="0.2"/>
    <row r="159" spans="102:106" s="250" customFormat="1" ht="14.25" x14ac:dyDescent="0.2">
      <c r="CX159" s="252"/>
      <c r="CY159" s="253"/>
      <c r="DA159" s="254"/>
      <c r="DB159" s="254"/>
    </row>
    <row r="160" spans="102:106" s="250" customFormat="1" ht="14.25" x14ac:dyDescent="0.2">
      <c r="CX160" s="252"/>
      <c r="CY160" s="253"/>
      <c r="DA160" s="254"/>
      <c r="DB160" s="254"/>
    </row>
    <row r="161" spans="102:106" s="250" customFormat="1" ht="14.25" x14ac:dyDescent="0.2">
      <c r="CX161" s="252"/>
      <c r="CY161" s="253"/>
      <c r="DA161" s="254"/>
      <c r="DB161" s="254"/>
    </row>
  </sheetData>
  <sheetProtection password="DFA8" sheet="1" objects="1" scenarios="1" selectLockedCells="1" selectUnlockedCells="1"/>
  <mergeCells count="41">
    <mergeCell ref="EC70:ET70"/>
    <mergeCell ref="EC71:ET71"/>
    <mergeCell ref="EC72:ET72"/>
    <mergeCell ref="AA75:AJ75"/>
    <mergeCell ref="AA76:AJ76"/>
    <mergeCell ref="CA68:CQ68"/>
    <mergeCell ref="DJ68:EA68"/>
    <mergeCell ref="EC68:EU68"/>
    <mergeCell ref="CA69:CQ69"/>
    <mergeCell ref="DJ69:EA69"/>
    <mergeCell ref="EC69:ET69"/>
    <mergeCell ref="CA67:CQ67"/>
    <mergeCell ref="DJ67:EA67"/>
    <mergeCell ref="EC67:ET67"/>
    <mergeCell ref="R15:AW15"/>
    <mergeCell ref="AX15:CS15"/>
    <mergeCell ref="CT15:DK15"/>
    <mergeCell ref="DL15:EO15"/>
    <mergeCell ref="EP15:FU15"/>
    <mergeCell ref="B17:FT17"/>
    <mergeCell ref="EC62:ET62"/>
    <mergeCell ref="EC63:ET63"/>
    <mergeCell ref="EC64:ET64"/>
    <mergeCell ref="EC65:EU65"/>
    <mergeCell ref="EC66:ET66"/>
    <mergeCell ref="Z1:EM1"/>
    <mergeCell ref="H19:AM19"/>
    <mergeCell ref="EP6:FU6"/>
    <mergeCell ref="R7:AW7"/>
    <mergeCell ref="EP7:FU7"/>
    <mergeCell ref="R9:AW9"/>
    <mergeCell ref="DL9:EO9"/>
    <mergeCell ref="EP9:FU9"/>
    <mergeCell ref="R11:AW11"/>
    <mergeCell ref="AX11:CS11"/>
    <mergeCell ref="EP11:FU11"/>
    <mergeCell ref="R13:AW13"/>
    <mergeCell ref="AX13:CS13"/>
    <mergeCell ref="CT13:DK13"/>
    <mergeCell ref="DL13:EO13"/>
    <mergeCell ref="EP13:FU13"/>
  </mergeCells>
  <conditionalFormatting sqref="B3:EU3">
    <cfRule type="expression" dxfId="0" priority="11">
      <formula>"wenn('Re-Prognose plus'!$EC$90:$ET$90&gt;30.06.2018"</formula>
    </cfRule>
  </conditionalFormatting>
  <dataValidations count="3">
    <dataValidation type="whole" allowBlank="1" showInputMessage="1" showErrorMessage="1" sqref="AR18" xr:uid="{87F8C0FC-8042-4EC5-A005-E225B5FF5B9D}">
      <formula1>63</formula1>
      <formula2>67</formula2>
    </dataValidation>
    <dataValidation type="whole" allowBlank="1" showInputMessage="1" showErrorMessage="1" sqref="AX18" xr:uid="{60317B36-3010-4E4F-AC0F-2BAA06C4C39D}">
      <formula1>0</formula1>
      <formula2>11</formula2>
    </dataValidation>
    <dataValidation type="decimal" allowBlank="1" showInputMessage="1" showErrorMessage="1" sqref="FK61:GC63" xr:uid="{21B2D0D4-02C8-4753-949F-23DF293A4745}">
      <formula1>0</formula1>
      <formula2>18</formula2>
    </dataValidation>
  </dataValidations>
  <pageMargins left="0.31496062992125984" right="0.31496062992125984" top="0.59055118110236227" bottom="0.27559055118110237" header="0.31496062992125984" footer="0.31496062992125984"/>
  <pageSetup paperSize="9" orientation="landscape" verticalDpi="4294967293"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45C04-5C28-4943-8B45-183416F6B58D}">
  <dimension ref="B1:GX205"/>
  <sheetViews>
    <sheetView showGridLines="0" topLeftCell="A206" workbookViewId="0">
      <selection activeCell="A206" sqref="A206"/>
    </sheetView>
  </sheetViews>
  <sheetFormatPr baseColWidth="10" defaultColWidth="11.42578125" defaultRowHeight="15" x14ac:dyDescent="0.25"/>
  <cols>
    <col min="1" max="162" width="0.7109375" style="286" customWidth="1"/>
    <col min="163" max="163" width="0.5703125" style="286" customWidth="1"/>
    <col min="164" max="205" width="0.7109375" style="286" customWidth="1"/>
    <col min="206" max="16384" width="11.42578125" style="286"/>
  </cols>
  <sheetData>
    <row r="1" spans="2:190" hidden="1" x14ac:dyDescent="0.25"/>
    <row r="2" spans="2:190" hidden="1" x14ac:dyDescent="0.25"/>
    <row r="3" spans="2:190" hidden="1" x14ac:dyDescent="0.25"/>
    <row r="4" spans="2:190" hidden="1" x14ac:dyDescent="0.2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2:190" hidden="1" x14ac:dyDescent="0.25"/>
    <row r="6" spans="2:190" s="2" customFormat="1" ht="14.25" hidden="1" customHeight="1" x14ac:dyDescent="0.25">
      <c r="B6" s="376" t="s">
        <v>195</v>
      </c>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BF6" s="378" t="s">
        <v>94</v>
      </c>
      <c r="BG6" s="379"/>
      <c r="BH6" s="379"/>
      <c r="BI6" s="379"/>
      <c r="BJ6" s="379"/>
      <c r="BK6" s="379"/>
      <c r="BL6" s="379"/>
      <c r="BM6" s="379"/>
      <c r="BN6" s="379"/>
      <c r="BO6" s="379"/>
      <c r="BP6" s="379"/>
      <c r="BQ6" s="379"/>
      <c r="BR6" s="379"/>
      <c r="BS6" s="379"/>
      <c r="BT6" s="379"/>
      <c r="BU6" s="379"/>
      <c r="BV6" s="379"/>
      <c r="BW6" s="379"/>
      <c r="BX6" s="379"/>
      <c r="BY6" s="379"/>
      <c r="BZ6" s="379"/>
      <c r="CA6" s="379"/>
      <c r="CB6" s="379"/>
      <c r="CC6" s="379"/>
      <c r="CD6" s="379"/>
      <c r="CE6" s="379"/>
      <c r="CF6" s="379"/>
      <c r="CG6" s="379"/>
      <c r="CH6" s="379"/>
      <c r="CI6" s="379"/>
      <c r="CJ6" s="379"/>
      <c r="CK6" s="379"/>
      <c r="CL6" s="379"/>
      <c r="CM6" s="379"/>
      <c r="CN6" s="379"/>
      <c r="CO6" s="379"/>
      <c r="CP6" s="379"/>
      <c r="CQ6" s="379"/>
      <c r="DO6" s="78"/>
      <c r="DP6" s="286"/>
      <c r="DQ6" s="286"/>
      <c r="DR6" s="286"/>
      <c r="DS6" s="286"/>
      <c r="DT6" s="286"/>
      <c r="DU6" s="286"/>
      <c r="DV6" s="286"/>
      <c r="DW6" s="286"/>
      <c r="DX6" s="286"/>
      <c r="DY6" s="286"/>
      <c r="DZ6" s="286"/>
      <c r="EA6" s="286"/>
      <c r="EB6" s="286"/>
      <c r="EC6" s="286"/>
      <c r="ED6" s="286"/>
      <c r="EE6" s="286"/>
      <c r="EF6" s="286"/>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row>
    <row r="7" spans="2:190" s="2" customFormat="1" ht="12" hidden="1" customHeight="1" x14ac:dyDescent="0.2">
      <c r="B7" s="360" t="s">
        <v>26</v>
      </c>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61"/>
      <c r="BC7" s="361"/>
      <c r="BD7" s="361"/>
      <c r="BE7" s="361"/>
      <c r="BF7" s="361"/>
      <c r="BG7" s="361"/>
      <c r="BH7" s="361"/>
      <c r="BI7" s="362"/>
      <c r="BJ7" s="380">
        <v>21185</v>
      </c>
      <c r="BK7" s="381"/>
      <c r="BL7" s="365"/>
      <c r="BM7" s="365"/>
      <c r="BN7" s="365"/>
      <c r="BO7" s="365"/>
      <c r="BP7" s="365"/>
      <c r="BQ7" s="365"/>
      <c r="BR7" s="365"/>
      <c r="BS7" s="365"/>
      <c r="BT7" s="365"/>
      <c r="BU7" s="365"/>
      <c r="BV7" s="365"/>
      <c r="BW7" s="365"/>
      <c r="BX7" s="365"/>
      <c r="BY7" s="365"/>
      <c r="BZ7" s="365"/>
      <c r="CA7" s="365"/>
      <c r="CB7" s="365"/>
      <c r="CC7" s="365"/>
      <c r="CD7" s="365"/>
      <c r="CE7" s="365"/>
      <c r="CF7" s="365"/>
      <c r="CG7" s="365"/>
      <c r="CH7" s="365"/>
      <c r="CI7" s="365"/>
      <c r="CJ7" s="365"/>
      <c r="CK7" s="365"/>
      <c r="CL7" s="365"/>
      <c r="CM7" s="366"/>
      <c r="CR7" s="372" t="s">
        <v>25</v>
      </c>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84">
        <f ca="1">ROUNDDOWN('RE-P Nebenrechnung'!A8,0)</f>
        <v>55</v>
      </c>
      <c r="DQ7" s="356"/>
      <c r="DR7" s="356"/>
      <c r="DS7" s="356"/>
      <c r="DT7" s="385"/>
      <c r="DU7" s="348" t="s">
        <v>24</v>
      </c>
      <c r="DV7" s="348"/>
      <c r="DW7" s="349"/>
      <c r="DX7" s="352">
        <f ca="1">'RE-P Nebenrechnung'!A7-(DP7*12)</f>
        <v>5</v>
      </c>
      <c r="DY7" s="353"/>
      <c r="DZ7" s="353"/>
      <c r="EA7" s="353"/>
      <c r="EB7" s="356" t="s">
        <v>23</v>
      </c>
      <c r="EC7" s="356"/>
      <c r="ED7" s="356"/>
      <c r="EE7" s="356"/>
      <c r="EF7" s="357"/>
      <c r="EG7" s="374" t="s">
        <v>188</v>
      </c>
      <c r="EH7" s="375"/>
      <c r="EI7" s="375"/>
      <c r="EJ7" s="375"/>
      <c r="EK7" s="375"/>
      <c r="EL7" s="375"/>
      <c r="EM7" s="375"/>
      <c r="EN7" s="375"/>
      <c r="EO7" s="375"/>
      <c r="EP7" s="375"/>
      <c r="EQ7" s="375"/>
      <c r="ER7" s="375"/>
      <c r="ES7" s="375"/>
      <c r="ET7" s="375"/>
      <c r="EU7" s="375"/>
      <c r="EV7" s="375"/>
      <c r="EW7" s="375"/>
      <c r="EX7" s="17"/>
      <c r="EY7" s="17"/>
      <c r="EZ7" s="17"/>
      <c r="FA7" s="17"/>
      <c r="FB7" s="17"/>
      <c r="FC7" s="17"/>
      <c r="FD7" s="17"/>
      <c r="FE7" s="17"/>
      <c r="FF7" s="17"/>
      <c r="FG7" s="17"/>
      <c r="FH7" s="17"/>
      <c r="FI7" s="17"/>
      <c r="FJ7" s="17"/>
      <c r="FK7" s="17"/>
      <c r="FL7" s="17"/>
      <c r="FM7" s="17"/>
      <c r="FN7" s="17"/>
      <c r="FO7" s="17"/>
      <c r="FP7" s="17"/>
      <c r="FQ7" s="17"/>
      <c r="FR7" s="17"/>
      <c r="FS7" s="18"/>
      <c r="FT7" s="18"/>
      <c r="FU7" s="18"/>
      <c r="FV7" s="18"/>
      <c r="FW7" s="18"/>
      <c r="FX7" s="18"/>
      <c r="FY7" s="18"/>
      <c r="FZ7" s="18"/>
      <c r="GA7" s="18"/>
      <c r="GB7" s="18"/>
      <c r="GC7" s="18"/>
      <c r="GD7" s="18"/>
      <c r="GE7" s="18"/>
      <c r="GF7" s="18"/>
      <c r="GG7" s="18"/>
      <c r="GH7" s="18"/>
    </row>
    <row r="8" spans="2:190" s="2" customFormat="1" ht="12" hidden="1" customHeight="1" x14ac:dyDescent="0.2">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B8" s="361"/>
      <c r="BC8" s="361"/>
      <c r="BD8" s="361"/>
      <c r="BE8" s="361"/>
      <c r="BF8" s="361"/>
      <c r="BG8" s="361"/>
      <c r="BH8" s="361"/>
      <c r="BI8" s="362"/>
      <c r="BJ8" s="382"/>
      <c r="BK8" s="383"/>
      <c r="BL8" s="369"/>
      <c r="BM8" s="369"/>
      <c r="BN8" s="369"/>
      <c r="BO8" s="369"/>
      <c r="BP8" s="369"/>
      <c r="BQ8" s="369"/>
      <c r="BR8" s="369"/>
      <c r="BS8" s="369"/>
      <c r="BT8" s="369"/>
      <c r="BU8" s="369"/>
      <c r="BV8" s="369"/>
      <c r="BW8" s="369"/>
      <c r="BX8" s="369"/>
      <c r="BY8" s="369"/>
      <c r="BZ8" s="369"/>
      <c r="CA8" s="369"/>
      <c r="CB8" s="369"/>
      <c r="CC8" s="369"/>
      <c r="CD8" s="369"/>
      <c r="CE8" s="369"/>
      <c r="CF8" s="369"/>
      <c r="CG8" s="369"/>
      <c r="CH8" s="369"/>
      <c r="CI8" s="369"/>
      <c r="CJ8" s="369"/>
      <c r="CK8" s="369"/>
      <c r="CL8" s="369"/>
      <c r="CM8" s="370"/>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86"/>
      <c r="DQ8" s="358"/>
      <c r="DR8" s="358"/>
      <c r="DS8" s="358"/>
      <c r="DT8" s="387"/>
      <c r="DU8" s="350"/>
      <c r="DV8" s="350"/>
      <c r="DW8" s="351"/>
      <c r="DX8" s="354"/>
      <c r="DY8" s="355"/>
      <c r="DZ8" s="355"/>
      <c r="EA8" s="355"/>
      <c r="EB8" s="358"/>
      <c r="EC8" s="358"/>
      <c r="ED8" s="358"/>
      <c r="EE8" s="358"/>
      <c r="EF8" s="359"/>
      <c r="EG8" s="374">
        <f ca="1">TODAY()</f>
        <v>43263</v>
      </c>
      <c r="EH8" s="375"/>
      <c r="EI8" s="375"/>
      <c r="EJ8" s="375"/>
      <c r="EK8" s="375"/>
      <c r="EL8" s="375"/>
      <c r="EM8" s="375"/>
      <c r="EN8" s="375"/>
      <c r="EO8" s="375"/>
      <c r="EP8" s="375"/>
      <c r="EQ8" s="375"/>
      <c r="ER8" s="375"/>
      <c r="ES8" s="375"/>
      <c r="ET8" s="375"/>
      <c r="EU8" s="375"/>
      <c r="EV8" s="375"/>
      <c r="EW8" s="375"/>
    </row>
    <row r="9" spans="2:190" s="2" customFormat="1" ht="11.25" hidden="1" customHeight="1" x14ac:dyDescent="0.2">
      <c r="B9" s="360" t="s">
        <v>22</v>
      </c>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361"/>
      <c r="BI9" s="362"/>
      <c r="BJ9" s="363" t="s">
        <v>0</v>
      </c>
      <c r="BK9" s="364"/>
      <c r="BL9" s="365"/>
      <c r="BM9" s="365"/>
      <c r="BN9" s="365"/>
      <c r="BO9" s="365"/>
      <c r="BP9" s="365"/>
      <c r="BQ9" s="365"/>
      <c r="BR9" s="365"/>
      <c r="BS9" s="365"/>
      <c r="BT9" s="365"/>
      <c r="BU9" s="365"/>
      <c r="BV9" s="365"/>
      <c r="BW9" s="365"/>
      <c r="BX9" s="365"/>
      <c r="BY9" s="365"/>
      <c r="BZ9" s="365"/>
      <c r="CA9" s="365"/>
      <c r="CB9" s="365"/>
      <c r="CC9" s="365"/>
      <c r="CD9" s="365"/>
      <c r="CE9" s="365"/>
      <c r="CF9" s="365"/>
      <c r="CG9" s="365"/>
      <c r="CH9" s="365"/>
      <c r="CI9" s="365"/>
      <c r="CJ9" s="365"/>
      <c r="CK9" s="365"/>
      <c r="CL9" s="365"/>
      <c r="CM9" s="366"/>
      <c r="CR9" s="19"/>
      <c r="CS9" s="135"/>
      <c r="CT9" s="135"/>
      <c r="CU9" s="135"/>
      <c r="CV9" s="19"/>
      <c r="CW9" s="19"/>
      <c r="CX9" s="20"/>
      <c r="CY9" s="21"/>
      <c r="CZ9" s="21"/>
      <c r="DA9" s="21"/>
      <c r="DB9" s="21"/>
      <c r="DC9" s="21"/>
      <c r="DD9" s="21"/>
      <c r="DE9" s="21"/>
      <c r="DF9" s="21"/>
      <c r="DG9" s="22"/>
      <c r="DH9" s="22"/>
      <c r="DI9" s="22"/>
      <c r="DJ9" s="22"/>
      <c r="DK9" s="22"/>
      <c r="DL9" s="22"/>
      <c r="DM9" s="22"/>
      <c r="DN9" s="22"/>
      <c r="DO9" s="22"/>
      <c r="DP9" s="22"/>
      <c r="DQ9" s="22"/>
      <c r="DR9" s="22"/>
      <c r="DS9" s="22"/>
      <c r="DT9" s="22"/>
      <c r="DU9" s="22"/>
      <c r="DV9" s="22"/>
      <c r="DW9" s="22"/>
      <c r="DX9" s="22"/>
      <c r="DY9" s="22"/>
      <c r="DZ9" s="22"/>
      <c r="EA9" s="22"/>
      <c r="EB9" s="22"/>
      <c r="EC9" s="19"/>
      <c r="ED9" s="19"/>
      <c r="EE9" s="19"/>
      <c r="EF9" s="19"/>
      <c r="EG9" s="188"/>
      <c r="EH9" s="23"/>
      <c r="EI9" s="23"/>
      <c r="EJ9" s="23"/>
      <c r="EK9" s="24"/>
      <c r="EL9" s="24"/>
      <c r="EM9" s="24"/>
      <c r="EN9" s="25"/>
      <c r="EO9" s="25"/>
      <c r="EP9" s="25"/>
      <c r="EQ9" s="25"/>
      <c r="ER9" s="24"/>
      <c r="ES9" s="24"/>
      <c r="ET9" s="24"/>
      <c r="EU9" s="24"/>
      <c r="EV9" s="24"/>
    </row>
    <row r="10" spans="2:190" s="2" customFormat="1" ht="11.25" hidden="1" customHeight="1" x14ac:dyDescent="0.2">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2"/>
      <c r="BJ10" s="367"/>
      <c r="BK10" s="368"/>
      <c r="BL10" s="369"/>
      <c r="BM10" s="369"/>
      <c r="BN10" s="369"/>
      <c r="BO10" s="369"/>
      <c r="BP10" s="369"/>
      <c r="BQ10" s="369"/>
      <c r="BR10" s="369"/>
      <c r="BS10" s="369"/>
      <c r="BT10" s="369"/>
      <c r="BU10" s="369"/>
      <c r="BV10" s="369"/>
      <c r="BW10" s="369"/>
      <c r="BX10" s="369"/>
      <c r="BY10" s="369"/>
      <c r="BZ10" s="369"/>
      <c r="CA10" s="369"/>
      <c r="CB10" s="369"/>
      <c r="CC10" s="369"/>
      <c r="CD10" s="369"/>
      <c r="CE10" s="369"/>
      <c r="CF10" s="369"/>
      <c r="CG10" s="369"/>
      <c r="CH10" s="369"/>
      <c r="CI10" s="369"/>
      <c r="CJ10" s="369"/>
      <c r="CK10" s="369"/>
      <c r="CL10" s="369"/>
      <c r="CM10" s="370"/>
      <c r="CR10" s="19"/>
      <c r="CS10" s="135"/>
      <c r="CT10" s="135"/>
      <c r="CU10" s="135"/>
      <c r="CV10" s="19"/>
      <c r="CW10" s="19"/>
      <c r="CX10" s="20"/>
      <c r="CY10" s="21"/>
      <c r="CZ10" s="21"/>
      <c r="DA10" s="21"/>
      <c r="DB10" s="21"/>
      <c r="DC10" s="21"/>
      <c r="DD10" s="21"/>
      <c r="DE10" s="21"/>
      <c r="DF10" s="21"/>
      <c r="DG10" s="22"/>
      <c r="DH10" s="22"/>
      <c r="DI10" s="22"/>
      <c r="DJ10" s="22"/>
      <c r="DK10" s="22"/>
      <c r="DL10" s="22"/>
      <c r="DM10" s="22"/>
      <c r="DN10" s="22"/>
      <c r="DO10" s="22"/>
      <c r="DP10" s="22"/>
      <c r="DQ10" s="22"/>
      <c r="DR10" s="22"/>
      <c r="DS10" s="22"/>
      <c r="DT10" s="22"/>
      <c r="DU10" s="22"/>
      <c r="DV10" s="22"/>
      <c r="DW10" s="22"/>
      <c r="DX10" s="22"/>
      <c r="DY10" s="22"/>
      <c r="DZ10" s="22"/>
      <c r="EA10" s="22"/>
      <c r="EB10" s="22"/>
      <c r="EC10" s="19"/>
      <c r="ED10" s="19"/>
      <c r="EE10" s="19"/>
      <c r="EF10" s="19"/>
      <c r="EG10" s="188"/>
      <c r="EH10" s="23"/>
      <c r="EI10" s="23"/>
      <c r="EJ10" s="23"/>
      <c r="EK10" s="24"/>
      <c r="EL10" s="24"/>
      <c r="EM10" s="24"/>
      <c r="EN10" s="25"/>
      <c r="EO10" s="25"/>
      <c r="EP10" s="25"/>
      <c r="EQ10" s="25"/>
      <c r="ER10" s="24"/>
      <c r="ES10" s="24"/>
      <c r="ET10" s="24"/>
      <c r="EU10" s="24"/>
      <c r="EV10" s="24"/>
    </row>
    <row r="11" spans="2:190" s="2" customFormat="1" ht="11.25" hidden="1" customHeight="1" x14ac:dyDescent="0.25">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90"/>
      <c r="BJ11" s="287"/>
      <c r="BK11" s="287"/>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38"/>
      <c r="EH11" s="23"/>
      <c r="EI11" s="23"/>
      <c r="EJ11" s="23"/>
      <c r="EK11" s="24"/>
      <c r="EL11" s="24"/>
      <c r="EM11" s="24"/>
      <c r="EN11" s="25"/>
      <c r="EO11" s="25"/>
      <c r="EP11" s="25"/>
      <c r="EQ11" s="25"/>
      <c r="ER11" s="24"/>
      <c r="ES11" s="24"/>
      <c r="ET11" s="24"/>
      <c r="EU11" s="24"/>
      <c r="EV11" s="24"/>
    </row>
    <row r="12" spans="2:190" s="2" customFormat="1" ht="11.25" hidden="1" customHeight="1" x14ac:dyDescent="0.25">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90"/>
      <c r="BJ12" s="371" t="s">
        <v>131</v>
      </c>
      <c r="BK12" s="323"/>
      <c r="BL12" s="323"/>
      <c r="BM12" s="323"/>
      <c r="BN12" s="323"/>
      <c r="BO12" s="323"/>
      <c r="BP12" s="323"/>
      <c r="BQ12" s="323"/>
      <c r="BR12" s="323"/>
      <c r="BS12" s="323"/>
      <c r="BT12" s="323"/>
      <c r="BU12" s="323"/>
      <c r="BV12" s="323"/>
      <c r="BW12" s="323"/>
      <c r="BX12" s="323"/>
      <c r="BY12" s="371" t="s">
        <v>123</v>
      </c>
      <c r="BZ12" s="323"/>
      <c r="CA12" s="323"/>
      <c r="CB12" s="323"/>
      <c r="CC12" s="323"/>
      <c r="CD12" s="323"/>
      <c r="CE12" s="323"/>
      <c r="CF12" s="323"/>
      <c r="CG12" s="323"/>
      <c r="CH12" s="323"/>
      <c r="CI12" s="323"/>
      <c r="CJ12" s="323"/>
      <c r="CK12" s="323"/>
      <c r="CL12" s="323"/>
      <c r="CM12" s="323"/>
      <c r="CN12" s="38"/>
      <c r="EH12" s="23"/>
      <c r="EI12" s="23"/>
      <c r="EJ12" s="23"/>
      <c r="EK12" s="24"/>
      <c r="EL12" s="24"/>
      <c r="EM12" s="24"/>
      <c r="EN12" s="25"/>
      <c r="EO12" s="25"/>
      <c r="EP12" s="25"/>
      <c r="EQ12" s="25"/>
      <c r="ER12" s="24"/>
      <c r="ES12" s="24"/>
      <c r="ET12" s="24"/>
      <c r="EU12" s="24"/>
      <c r="EV12" s="24"/>
    </row>
    <row r="13" spans="2:190" s="2" customFormat="1" ht="11.25" hidden="1" customHeight="1" x14ac:dyDescent="0.2">
      <c r="B13" s="360" t="s">
        <v>130</v>
      </c>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388"/>
      <c r="BE13" s="388"/>
      <c r="BF13" s="388"/>
      <c r="BG13" s="388"/>
      <c r="BH13" s="388"/>
      <c r="BI13" s="388"/>
      <c r="BJ13" s="389">
        <v>12</v>
      </c>
      <c r="BK13" s="390"/>
      <c r="BL13" s="390"/>
      <c r="BM13" s="390"/>
      <c r="BN13" s="390"/>
      <c r="BO13" s="390"/>
      <c r="BP13" s="390"/>
      <c r="BQ13" s="390"/>
      <c r="BR13" s="390"/>
      <c r="BS13" s="390"/>
      <c r="BT13" s="390"/>
      <c r="BU13" s="390"/>
      <c r="BV13" s="390"/>
      <c r="BW13" s="390"/>
      <c r="BX13" s="390"/>
      <c r="BY13" s="389">
        <v>2015</v>
      </c>
      <c r="BZ13" s="393"/>
      <c r="CA13" s="393"/>
      <c r="CB13" s="393"/>
      <c r="CC13" s="393"/>
      <c r="CD13" s="393"/>
      <c r="CE13" s="393"/>
      <c r="CF13" s="393"/>
      <c r="CG13" s="393"/>
      <c r="CH13" s="393"/>
      <c r="CI13" s="393"/>
      <c r="CJ13" s="393"/>
      <c r="CK13" s="393"/>
      <c r="CL13" s="393"/>
      <c r="CM13" s="394"/>
      <c r="CN13" s="38"/>
      <c r="CR13" s="127"/>
      <c r="CS13" s="301"/>
      <c r="CT13" s="301"/>
      <c r="CU13" s="301"/>
      <c r="CV13" s="301"/>
      <c r="CW13" s="301"/>
      <c r="CX13" s="301"/>
      <c r="CY13" s="301"/>
      <c r="CZ13" s="301"/>
      <c r="DA13" s="301"/>
      <c r="DB13" s="301"/>
      <c r="DC13" s="301"/>
      <c r="DD13" s="301"/>
      <c r="DE13" s="301"/>
      <c r="DF13" s="301"/>
      <c r="DG13" s="301"/>
      <c r="DH13" s="301"/>
      <c r="DI13" s="301"/>
      <c r="DJ13" s="301"/>
      <c r="DK13" s="301"/>
      <c r="DL13" s="301"/>
      <c r="DM13" s="124"/>
      <c r="DN13" s="302"/>
      <c r="DO13" s="302"/>
      <c r="DP13" s="302"/>
      <c r="DQ13" s="302"/>
      <c r="DR13" s="302"/>
      <c r="DS13" s="302"/>
      <c r="DT13" s="302"/>
      <c r="DU13" s="302"/>
      <c r="DV13" s="302"/>
      <c r="DW13" s="302"/>
      <c r="DX13" s="302"/>
      <c r="DY13" s="302"/>
      <c r="DZ13" s="302"/>
      <c r="EA13" s="302"/>
      <c r="EB13" s="302"/>
      <c r="EC13" s="302"/>
      <c r="ED13" s="302"/>
      <c r="EE13" s="302"/>
      <c r="EF13" s="302"/>
      <c r="EG13" s="302"/>
      <c r="EH13" s="23"/>
      <c r="EI13" s="23"/>
      <c r="EJ13" s="23"/>
      <c r="EK13" s="24"/>
      <c r="EL13" s="24"/>
      <c r="EM13" s="24"/>
      <c r="EN13" s="25"/>
      <c r="EO13" s="25"/>
      <c r="EP13" s="25"/>
      <c r="EQ13" s="25"/>
      <c r="ER13" s="24"/>
      <c r="ES13" s="24"/>
      <c r="ET13" s="24"/>
      <c r="EU13" s="24"/>
      <c r="EV13" s="24"/>
    </row>
    <row r="14" spans="2:190" s="2" customFormat="1" ht="11.25" hidden="1" customHeight="1" x14ac:dyDescent="0.2">
      <c r="B14" s="361"/>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388"/>
      <c r="BG14" s="388"/>
      <c r="BH14" s="388"/>
      <c r="BI14" s="388"/>
      <c r="BJ14" s="391"/>
      <c r="BK14" s="392"/>
      <c r="BL14" s="392"/>
      <c r="BM14" s="392"/>
      <c r="BN14" s="392"/>
      <c r="BO14" s="392"/>
      <c r="BP14" s="392"/>
      <c r="BQ14" s="392"/>
      <c r="BR14" s="392"/>
      <c r="BS14" s="392"/>
      <c r="BT14" s="392"/>
      <c r="BU14" s="392"/>
      <c r="BV14" s="392"/>
      <c r="BW14" s="392"/>
      <c r="BX14" s="392"/>
      <c r="BY14" s="395"/>
      <c r="BZ14" s="396"/>
      <c r="CA14" s="396"/>
      <c r="CB14" s="396"/>
      <c r="CC14" s="396"/>
      <c r="CD14" s="396"/>
      <c r="CE14" s="396"/>
      <c r="CF14" s="396"/>
      <c r="CG14" s="396"/>
      <c r="CH14" s="396"/>
      <c r="CI14" s="396"/>
      <c r="CJ14" s="396"/>
      <c r="CK14" s="396"/>
      <c r="CL14" s="396"/>
      <c r="CM14" s="397"/>
      <c r="CN14" s="38"/>
      <c r="EG14" s="302"/>
      <c r="EH14" s="23"/>
      <c r="EI14" s="23"/>
      <c r="EJ14" s="23"/>
      <c r="EK14" s="24"/>
      <c r="EL14" s="24"/>
      <c r="EM14" s="24"/>
      <c r="EN14" s="25"/>
      <c r="EO14" s="25"/>
      <c r="EP14" s="25"/>
      <c r="EQ14" s="25"/>
      <c r="ER14" s="24"/>
      <c r="ES14" s="24"/>
      <c r="ET14" s="24"/>
      <c r="EU14" s="24"/>
      <c r="EV14" s="24"/>
    </row>
    <row r="15" spans="2:190" s="2" customFormat="1" ht="12" hidden="1" customHeight="1" x14ac:dyDescent="0.25">
      <c r="B15" s="187"/>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4"/>
      <c r="BK15" s="304"/>
      <c r="BL15" s="304"/>
      <c r="BM15" s="304"/>
      <c r="BN15" s="304"/>
      <c r="BO15" s="304"/>
      <c r="BP15" s="304"/>
      <c r="BQ15" s="304"/>
      <c r="BR15" s="304"/>
      <c r="BS15" s="304"/>
      <c r="BT15" s="304"/>
      <c r="BU15" s="304"/>
      <c r="BV15" s="304"/>
      <c r="BW15" s="304"/>
      <c r="BX15" s="304"/>
      <c r="BY15" s="305"/>
      <c r="BZ15" s="280"/>
      <c r="CA15" s="280"/>
      <c r="CB15" s="280"/>
      <c r="CC15" s="280"/>
      <c r="CD15" s="280"/>
      <c r="CE15" s="280"/>
      <c r="CF15" s="280"/>
      <c r="CG15" s="280"/>
      <c r="CH15" s="280"/>
      <c r="CI15" s="280"/>
      <c r="CJ15" s="280"/>
      <c r="CK15" s="280"/>
      <c r="CL15" s="280"/>
      <c r="CM15" s="280"/>
      <c r="CN15" s="38"/>
      <c r="EG15" s="302"/>
      <c r="EH15" s="23"/>
      <c r="EI15" s="23"/>
      <c r="EJ15" s="23"/>
      <c r="EK15" s="24"/>
      <c r="EL15" s="24"/>
      <c r="EM15" s="24"/>
      <c r="EN15" s="25"/>
      <c r="EO15" s="25"/>
      <c r="EP15" s="25"/>
      <c r="EQ15" s="25"/>
      <c r="ER15" s="24"/>
      <c r="ES15" s="24"/>
      <c r="ET15" s="24"/>
      <c r="EU15" s="24"/>
      <c r="EV15" s="24"/>
    </row>
    <row r="16" spans="2:190" s="2" customFormat="1" ht="12" hidden="1" customHeight="1" x14ac:dyDescent="0.25">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90"/>
      <c r="BJ16" s="287"/>
      <c r="BK16" s="287"/>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38"/>
      <c r="CR16" s="344" t="s">
        <v>153</v>
      </c>
      <c r="CS16" s="323"/>
      <c r="CT16" s="323"/>
      <c r="CU16" s="323"/>
      <c r="CV16" s="323"/>
      <c r="CW16" s="323"/>
      <c r="CX16" s="323"/>
      <c r="CY16" s="323"/>
      <c r="CZ16" s="323"/>
      <c r="DA16" s="323"/>
      <c r="DB16" s="323"/>
      <c r="DC16" s="323"/>
      <c r="DD16" s="323"/>
      <c r="DE16" s="323"/>
      <c r="DF16" s="323"/>
      <c r="DG16" s="323"/>
      <c r="DH16" s="323"/>
      <c r="DI16" s="323"/>
      <c r="DJ16" s="323"/>
      <c r="DK16" s="323"/>
      <c r="DL16" s="344" t="s">
        <v>154</v>
      </c>
      <c r="DM16" s="323"/>
      <c r="DN16" s="323"/>
      <c r="DO16" s="323"/>
      <c r="DP16" s="323"/>
      <c r="DQ16" s="323"/>
      <c r="DR16" s="323"/>
      <c r="DS16" s="323"/>
      <c r="DT16" s="323"/>
      <c r="DU16" s="323"/>
      <c r="DV16" s="323"/>
      <c r="DW16" s="323"/>
      <c r="DX16" s="323"/>
      <c r="DY16" s="323"/>
      <c r="DZ16" s="323"/>
      <c r="EA16" s="323"/>
      <c r="EB16" s="323"/>
      <c r="EC16" s="323"/>
      <c r="ED16" s="323"/>
      <c r="EE16" s="323"/>
      <c r="EF16" s="323"/>
      <c r="EH16" s="23"/>
      <c r="EI16" s="23"/>
      <c r="EJ16" s="23"/>
      <c r="EK16" s="24"/>
      <c r="EL16" s="24"/>
      <c r="EM16" s="24"/>
      <c r="EN16" s="25"/>
      <c r="EO16" s="25"/>
      <c r="EP16" s="25"/>
      <c r="EQ16" s="25"/>
      <c r="ER16" s="24"/>
      <c r="ES16" s="24"/>
      <c r="ET16" s="24"/>
      <c r="EU16" s="24"/>
      <c r="EV16" s="24"/>
    </row>
    <row r="17" spans="2:206" s="2" customFormat="1" ht="12" hidden="1" customHeight="1" x14ac:dyDescent="0.25">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187"/>
      <c r="BC17" s="187"/>
      <c r="BD17" s="187"/>
      <c r="BE17" s="187"/>
      <c r="BF17" s="187"/>
      <c r="BG17" s="187"/>
      <c r="BH17" s="187"/>
      <c r="BI17" s="190"/>
      <c r="BJ17" s="306" t="s">
        <v>180</v>
      </c>
      <c r="BK17" s="287"/>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8"/>
      <c r="CI17" s="288"/>
      <c r="CJ17" s="288"/>
      <c r="CK17" s="288"/>
      <c r="CL17" s="288"/>
      <c r="CM17" s="288"/>
      <c r="CN17" s="38"/>
      <c r="CR17" s="345" t="s">
        <v>152</v>
      </c>
      <c r="CS17" s="345"/>
      <c r="CT17" s="345"/>
      <c r="CU17" s="345"/>
      <c r="CV17" s="345"/>
      <c r="CW17" s="345"/>
      <c r="CX17" s="345"/>
      <c r="CY17" s="345"/>
      <c r="CZ17" s="345"/>
      <c r="DA17" s="345"/>
      <c r="DB17" s="345"/>
      <c r="DC17" s="345"/>
      <c r="DD17" s="345"/>
      <c r="DE17" s="345"/>
      <c r="DF17" s="345"/>
      <c r="DG17" s="345"/>
      <c r="DH17" s="345"/>
      <c r="DI17" s="345"/>
      <c r="DJ17" s="345"/>
      <c r="DK17" s="345"/>
      <c r="DL17" s="344" t="s">
        <v>155</v>
      </c>
      <c r="DM17" s="323"/>
      <c r="DN17" s="323"/>
      <c r="DO17" s="323"/>
      <c r="DP17" s="323"/>
      <c r="DQ17" s="323"/>
      <c r="DR17" s="323"/>
      <c r="DS17" s="323"/>
      <c r="DT17" s="323"/>
      <c r="DU17" s="323"/>
      <c r="DV17" s="323"/>
      <c r="DW17" s="323"/>
      <c r="DX17" s="323"/>
      <c r="DY17" s="323"/>
      <c r="DZ17" s="323"/>
      <c r="EA17" s="323"/>
      <c r="EB17" s="323"/>
      <c r="EC17" s="323"/>
      <c r="ED17" s="323"/>
      <c r="EE17" s="323"/>
      <c r="EF17" s="323"/>
      <c r="EH17" s="23"/>
      <c r="EI17" s="23"/>
      <c r="EJ17" s="23"/>
      <c r="EK17" s="24"/>
      <c r="EL17" s="24"/>
      <c r="EM17" s="24"/>
      <c r="EN17" s="25"/>
      <c r="EO17" s="25"/>
      <c r="EP17" s="25"/>
      <c r="EQ17" s="25"/>
      <c r="ER17" s="24"/>
      <c r="ES17" s="24"/>
      <c r="ET17" s="24"/>
      <c r="EU17" s="24"/>
      <c r="EV17" s="24"/>
    </row>
    <row r="18" spans="2:206" s="2" customFormat="1" ht="12" hidden="1" customHeight="1" x14ac:dyDescent="0.2">
      <c r="B18" s="398" t="s">
        <v>120</v>
      </c>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400"/>
      <c r="BJ18" s="401" t="s">
        <v>1</v>
      </c>
      <c r="BK18" s="402"/>
      <c r="BL18" s="403"/>
      <c r="BM18" s="403"/>
      <c r="BN18" s="403"/>
      <c r="BO18" s="403"/>
      <c r="BP18" s="403"/>
      <c r="BQ18" s="403"/>
      <c r="BR18" s="403"/>
      <c r="BS18" s="403"/>
      <c r="BT18" s="403"/>
      <c r="BU18" s="403"/>
      <c r="BV18" s="403"/>
      <c r="BW18" s="403"/>
      <c r="BX18" s="403"/>
      <c r="BY18" s="403"/>
      <c r="BZ18" s="403"/>
      <c r="CA18" s="403"/>
      <c r="CB18" s="403"/>
      <c r="CC18" s="403"/>
      <c r="CD18" s="403"/>
      <c r="CE18" s="403"/>
      <c r="CF18" s="403"/>
      <c r="CG18" s="403"/>
      <c r="CH18" s="403"/>
      <c r="CI18" s="403"/>
      <c r="CJ18" s="403"/>
      <c r="CK18" s="403"/>
      <c r="CL18" s="403"/>
      <c r="CM18" s="404"/>
      <c r="CR18" s="409"/>
      <c r="CS18" s="410"/>
      <c r="CT18" s="410"/>
      <c r="CU18" s="410"/>
      <c r="CV18" s="410"/>
      <c r="CW18" s="410"/>
      <c r="CX18" s="410"/>
      <c r="CY18" s="410"/>
      <c r="CZ18" s="410"/>
      <c r="DA18" s="410"/>
      <c r="DB18" s="410"/>
      <c r="DC18" s="410"/>
      <c r="DD18" s="410"/>
      <c r="DE18" s="410"/>
      <c r="DF18" s="410"/>
      <c r="DG18" s="410"/>
      <c r="DH18" s="337"/>
      <c r="DI18" s="337"/>
      <c r="DJ18" s="337"/>
      <c r="DK18" s="337"/>
      <c r="DL18" s="336">
        <f>AN73</f>
        <v>42370</v>
      </c>
      <c r="DM18" s="335"/>
      <c r="DN18" s="335"/>
      <c r="DO18" s="335"/>
      <c r="DP18" s="335"/>
      <c r="DQ18" s="335"/>
      <c r="DR18" s="335"/>
      <c r="DS18" s="335"/>
      <c r="DT18" s="335"/>
      <c r="DU18" s="335"/>
      <c r="DV18" s="335"/>
      <c r="DW18" s="335"/>
      <c r="DX18" s="335"/>
      <c r="DY18" s="335"/>
      <c r="DZ18" s="335"/>
      <c r="EA18" s="335"/>
      <c r="EB18" s="335"/>
      <c r="EC18" s="335"/>
      <c r="ED18" s="335"/>
      <c r="EE18" s="335"/>
      <c r="EF18" s="335"/>
      <c r="EH18" s="23"/>
      <c r="EI18" s="23"/>
      <c r="EJ18" s="23"/>
      <c r="EK18" s="24"/>
      <c r="EL18" s="24"/>
      <c r="EM18" s="24"/>
      <c r="EN18" s="25"/>
      <c r="EO18" s="25"/>
      <c r="EP18" s="25"/>
      <c r="EQ18" s="25"/>
      <c r="ER18" s="24"/>
      <c r="ES18" s="24"/>
      <c r="ET18" s="24"/>
      <c r="EU18" s="24"/>
      <c r="EV18" s="24"/>
    </row>
    <row r="19" spans="2:206" s="2" customFormat="1" ht="12" hidden="1" customHeight="1" x14ac:dyDescent="0.2">
      <c r="B19" s="399"/>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400"/>
      <c r="BJ19" s="405"/>
      <c r="BK19" s="406"/>
      <c r="BL19" s="407"/>
      <c r="BM19" s="407"/>
      <c r="BN19" s="407"/>
      <c r="BO19" s="407"/>
      <c r="BP19" s="407"/>
      <c r="BQ19" s="407"/>
      <c r="BR19" s="407"/>
      <c r="BS19" s="407"/>
      <c r="BT19" s="407"/>
      <c r="BU19" s="407"/>
      <c r="BV19" s="407"/>
      <c r="BW19" s="407"/>
      <c r="BX19" s="407"/>
      <c r="BY19" s="407"/>
      <c r="BZ19" s="407"/>
      <c r="CA19" s="407"/>
      <c r="CB19" s="407"/>
      <c r="CC19" s="407"/>
      <c r="CD19" s="407"/>
      <c r="CE19" s="407"/>
      <c r="CF19" s="407"/>
      <c r="CG19" s="407"/>
      <c r="CH19" s="407"/>
      <c r="CI19" s="407"/>
      <c r="CJ19" s="407"/>
      <c r="CK19" s="407"/>
      <c r="CL19" s="407"/>
      <c r="CM19" s="408"/>
      <c r="CR19" s="410"/>
      <c r="CS19" s="410"/>
      <c r="CT19" s="410"/>
      <c r="CU19" s="410"/>
      <c r="CV19" s="410"/>
      <c r="CW19" s="410"/>
      <c r="CX19" s="410"/>
      <c r="CY19" s="410"/>
      <c r="CZ19" s="410"/>
      <c r="DA19" s="410"/>
      <c r="DB19" s="410"/>
      <c r="DC19" s="410"/>
      <c r="DD19" s="410"/>
      <c r="DE19" s="410"/>
      <c r="DF19" s="410"/>
      <c r="DG19" s="410"/>
      <c r="DH19" s="337"/>
      <c r="DI19" s="337"/>
      <c r="DJ19" s="337"/>
      <c r="DK19" s="337"/>
      <c r="DL19" s="343">
        <f>AB73</f>
        <v>58</v>
      </c>
      <c r="DM19" s="335"/>
      <c r="DN19" s="335"/>
      <c r="DO19" s="335"/>
      <c r="DP19" s="335"/>
      <c r="DQ19" s="335"/>
      <c r="DR19" s="335"/>
      <c r="DS19" s="335"/>
      <c r="DT19" s="335"/>
      <c r="DU19" s="335"/>
      <c r="DV19" s="335"/>
      <c r="DW19" s="343">
        <f>AH73</f>
        <v>0</v>
      </c>
      <c r="DX19" s="335"/>
      <c r="DY19" s="335"/>
      <c r="DZ19" s="335"/>
      <c r="EA19" s="335"/>
      <c r="EB19" s="335"/>
      <c r="EC19" s="335"/>
      <c r="ED19" s="335"/>
      <c r="EE19" s="335"/>
      <c r="EF19" s="335"/>
      <c r="EH19" s="23"/>
      <c r="EI19" s="23"/>
      <c r="EJ19" s="23"/>
      <c r="EK19" s="24"/>
      <c r="EL19" s="24"/>
      <c r="EM19" s="24"/>
      <c r="EN19" s="25"/>
      <c r="EO19" s="25"/>
      <c r="EP19" s="25"/>
      <c r="EQ19" s="25"/>
      <c r="ER19" s="24"/>
      <c r="ES19" s="24"/>
      <c r="ET19" s="24"/>
      <c r="EU19" s="24"/>
      <c r="EV19" s="24"/>
    </row>
    <row r="20" spans="2:206" s="2" customFormat="1" ht="12" hidden="1" customHeight="1" x14ac:dyDescent="0.2">
      <c r="B20" s="398" t="s">
        <v>121</v>
      </c>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399"/>
      <c r="AZ20" s="399"/>
      <c r="BA20" s="399"/>
      <c r="BB20" s="399"/>
      <c r="BC20" s="399"/>
      <c r="BD20" s="399"/>
      <c r="BE20" s="399"/>
      <c r="BF20" s="399"/>
      <c r="BG20" s="399"/>
      <c r="BH20" s="399"/>
      <c r="BI20" s="400"/>
      <c r="BJ20" s="401" t="s">
        <v>0</v>
      </c>
      <c r="BK20" s="402"/>
      <c r="BL20" s="403"/>
      <c r="BM20" s="403"/>
      <c r="BN20" s="403"/>
      <c r="BO20" s="403"/>
      <c r="BP20" s="403"/>
      <c r="BQ20" s="403"/>
      <c r="BR20" s="403"/>
      <c r="BS20" s="403"/>
      <c r="BT20" s="403"/>
      <c r="BU20" s="403"/>
      <c r="BV20" s="403"/>
      <c r="BW20" s="403"/>
      <c r="BX20" s="403"/>
      <c r="BY20" s="403"/>
      <c r="BZ20" s="403"/>
      <c r="CA20" s="403"/>
      <c r="CB20" s="403"/>
      <c r="CC20" s="403"/>
      <c r="CD20" s="403"/>
      <c r="CE20" s="403"/>
      <c r="CF20" s="403"/>
      <c r="CG20" s="403"/>
      <c r="CH20" s="403"/>
      <c r="CI20" s="403"/>
      <c r="CJ20" s="403"/>
      <c r="CK20" s="403"/>
      <c r="CL20" s="403"/>
      <c r="CM20" s="404"/>
      <c r="CR20" s="409">
        <v>70</v>
      </c>
      <c r="CS20" s="410"/>
      <c r="CT20" s="410"/>
      <c r="CU20" s="410"/>
      <c r="CV20" s="410"/>
      <c r="CW20" s="410"/>
      <c r="CX20" s="410"/>
      <c r="CY20" s="410"/>
      <c r="CZ20" s="410"/>
      <c r="DA20" s="410"/>
      <c r="DB20" s="410"/>
      <c r="DC20" s="410"/>
      <c r="DD20" s="410"/>
      <c r="DE20" s="410"/>
      <c r="DF20" s="410"/>
      <c r="DG20" s="410"/>
      <c r="DH20" s="337"/>
      <c r="DI20" s="337"/>
      <c r="DJ20" s="337"/>
      <c r="DK20" s="337"/>
      <c r="DL20" s="336">
        <f>AN75</f>
        <v>44501</v>
      </c>
      <c r="DM20" s="335"/>
      <c r="DN20" s="335"/>
      <c r="DO20" s="335"/>
      <c r="DP20" s="335"/>
      <c r="DQ20" s="335"/>
      <c r="DR20" s="335"/>
      <c r="DS20" s="335"/>
      <c r="DT20" s="335"/>
      <c r="DU20" s="335"/>
      <c r="DV20" s="335"/>
      <c r="DW20" s="335"/>
      <c r="DX20" s="335"/>
      <c r="DY20" s="335"/>
      <c r="DZ20" s="335"/>
      <c r="EA20" s="335"/>
      <c r="EB20" s="335"/>
      <c r="EC20" s="335"/>
      <c r="ED20" s="335"/>
      <c r="EE20" s="335"/>
      <c r="EF20" s="335"/>
    </row>
    <row r="21" spans="2:206" s="2" customFormat="1" ht="12" hidden="1" customHeight="1" x14ac:dyDescent="0.2">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399"/>
      <c r="AM21" s="399"/>
      <c r="AN21" s="399"/>
      <c r="AO21" s="399"/>
      <c r="AP21" s="399"/>
      <c r="AQ21" s="399"/>
      <c r="AR21" s="399"/>
      <c r="AS21" s="399"/>
      <c r="AT21" s="399"/>
      <c r="AU21" s="399"/>
      <c r="AV21" s="399"/>
      <c r="AW21" s="399"/>
      <c r="AX21" s="399"/>
      <c r="AY21" s="399"/>
      <c r="AZ21" s="399"/>
      <c r="BA21" s="399"/>
      <c r="BB21" s="399"/>
      <c r="BC21" s="399"/>
      <c r="BD21" s="399"/>
      <c r="BE21" s="399"/>
      <c r="BF21" s="399"/>
      <c r="BG21" s="399"/>
      <c r="BH21" s="399"/>
      <c r="BI21" s="400"/>
      <c r="BJ21" s="405"/>
      <c r="BK21" s="406"/>
      <c r="BL21" s="407"/>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7"/>
      <c r="CJ21" s="407"/>
      <c r="CK21" s="407"/>
      <c r="CL21" s="407"/>
      <c r="CM21" s="408"/>
      <c r="CR21" s="410"/>
      <c r="CS21" s="410"/>
      <c r="CT21" s="410"/>
      <c r="CU21" s="410"/>
      <c r="CV21" s="410"/>
      <c r="CW21" s="410"/>
      <c r="CX21" s="410"/>
      <c r="CY21" s="410"/>
      <c r="CZ21" s="410"/>
      <c r="DA21" s="410"/>
      <c r="DB21" s="410"/>
      <c r="DC21" s="410"/>
      <c r="DD21" s="410"/>
      <c r="DE21" s="410"/>
      <c r="DF21" s="410"/>
      <c r="DG21" s="410"/>
      <c r="DH21" s="337"/>
      <c r="DI21" s="337"/>
      <c r="DJ21" s="337"/>
      <c r="DK21" s="337"/>
      <c r="DL21" s="343">
        <f>AB75</f>
        <v>63</v>
      </c>
      <c r="DM21" s="335"/>
      <c r="DN21" s="335"/>
      <c r="DO21" s="335"/>
      <c r="DP21" s="335"/>
      <c r="DQ21" s="335"/>
      <c r="DR21" s="335"/>
      <c r="DS21" s="335"/>
      <c r="DT21" s="335"/>
      <c r="DU21" s="335"/>
      <c r="DV21" s="335"/>
      <c r="DW21" s="343">
        <f>AH75</f>
        <v>10</v>
      </c>
      <c r="DX21" s="335"/>
      <c r="DY21" s="335"/>
      <c r="DZ21" s="335"/>
      <c r="EA21" s="335"/>
      <c r="EB21" s="335"/>
      <c r="EC21" s="335"/>
      <c r="ED21" s="335"/>
      <c r="EE21" s="335"/>
      <c r="EF21" s="335"/>
    </row>
    <row r="22" spans="2:206" s="2" customFormat="1" ht="14.25" hidden="1" customHeight="1" x14ac:dyDescent="0.25">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90"/>
      <c r="BJ22" s="287"/>
      <c r="BK22" s="287"/>
      <c r="BL22" s="288"/>
      <c r="BM22" s="288"/>
      <c r="BN22" s="288"/>
      <c r="BO22" s="288"/>
      <c r="BP22" s="288"/>
      <c r="BQ22" s="288"/>
      <c r="BR22" s="288"/>
      <c r="BS22" s="288"/>
      <c r="BT22" s="288"/>
      <c r="BU22" s="288"/>
      <c r="BV22" s="288"/>
      <c r="BW22" s="288"/>
      <c r="BX22" s="288"/>
      <c r="BY22" s="288"/>
      <c r="BZ22" s="288"/>
      <c r="CA22" s="288"/>
      <c r="CB22" s="288"/>
      <c r="CC22" s="288"/>
      <c r="CD22" s="288"/>
      <c r="CE22" s="288"/>
      <c r="CF22" s="288"/>
      <c r="CG22" s="288"/>
      <c r="CH22" s="288"/>
      <c r="CI22" s="288"/>
      <c r="CJ22" s="288"/>
      <c r="CK22" s="288"/>
      <c r="CL22" s="288"/>
      <c r="CM22" s="288"/>
      <c r="CR22" s="131" t="s">
        <v>157</v>
      </c>
      <c r="CS22" s="135"/>
      <c r="CT22" s="135"/>
      <c r="CU22" s="135"/>
      <c r="CV22" s="19"/>
      <c r="CW22" s="19"/>
      <c r="CX22" s="20"/>
      <c r="CY22" s="21"/>
      <c r="CZ22" s="21"/>
      <c r="DA22" s="21"/>
      <c r="DB22" s="21"/>
      <c r="DC22" s="21"/>
      <c r="DD22" s="21"/>
      <c r="DE22" s="21"/>
      <c r="DF22" s="21"/>
      <c r="DG22" s="22"/>
      <c r="DH22" s="22"/>
      <c r="DI22" s="22"/>
      <c r="DJ22" s="22"/>
      <c r="DK22" s="22"/>
      <c r="DL22" s="22"/>
      <c r="DM22" s="22"/>
      <c r="DN22" s="22"/>
      <c r="DO22" s="22"/>
      <c r="DP22" s="22"/>
      <c r="DQ22" s="22"/>
      <c r="DR22" s="22"/>
      <c r="DS22" s="22"/>
      <c r="DT22" s="22"/>
      <c r="DU22" s="22"/>
      <c r="DV22" s="22"/>
      <c r="DW22" s="22"/>
      <c r="DX22" s="22"/>
      <c r="DY22" s="22"/>
      <c r="DZ22" s="22"/>
      <c r="EA22" s="22"/>
      <c r="EB22" s="22"/>
      <c r="EC22" s="19"/>
      <c r="ED22" s="19"/>
      <c r="EE22" s="19"/>
      <c r="EF22" s="19"/>
      <c r="EG22" s="188"/>
    </row>
    <row r="23" spans="2:206" s="2" customFormat="1" ht="12" hidden="1" customHeight="1" x14ac:dyDescent="0.25">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90"/>
      <c r="BJ23" s="287"/>
      <c r="BK23" s="287"/>
      <c r="BL23" s="288"/>
      <c r="BM23" s="288"/>
      <c r="BN23" s="288"/>
      <c r="BO23" s="288"/>
      <c r="BP23" s="288"/>
      <c r="BQ23" s="288"/>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R23" s="132" t="s">
        <v>107</v>
      </c>
      <c r="CT23" s="135"/>
      <c r="CU23" s="135"/>
      <c r="CV23" s="19"/>
      <c r="CW23" s="19"/>
      <c r="CX23" s="20"/>
      <c r="CY23" s="21"/>
      <c r="CZ23" s="21"/>
      <c r="DA23" s="21"/>
      <c r="DB23" s="21"/>
      <c r="DC23" s="21"/>
      <c r="DD23" s="21"/>
      <c r="DE23" s="21"/>
      <c r="DF23" s="21"/>
      <c r="DG23" s="22"/>
      <c r="DH23" s="22"/>
      <c r="DI23" s="22"/>
      <c r="DJ23" s="22"/>
      <c r="DK23" s="22"/>
      <c r="DL23" s="343">
        <f>DP83</f>
        <v>63</v>
      </c>
      <c r="DM23" s="335"/>
      <c r="DN23" s="335"/>
      <c r="DO23" s="335"/>
      <c r="DP23" s="335"/>
      <c r="DQ23" s="335"/>
      <c r="DR23" s="335"/>
      <c r="DS23" s="335"/>
      <c r="DT23" s="335"/>
      <c r="DU23" s="335"/>
      <c r="DV23" s="335"/>
      <c r="DW23" s="343">
        <f>DV83</f>
        <v>0</v>
      </c>
      <c r="DX23" s="335"/>
      <c r="DY23" s="335"/>
      <c r="DZ23" s="335"/>
      <c r="EA23" s="335"/>
      <c r="EB23" s="335"/>
      <c r="EC23" s="335"/>
      <c r="ED23" s="335"/>
      <c r="EE23" s="335"/>
      <c r="EF23" s="335"/>
      <c r="EG23" s="188"/>
    </row>
    <row r="24" spans="2:206" s="2" customFormat="1" ht="12" hidden="1" customHeight="1" x14ac:dyDescent="0.25">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90"/>
      <c r="BJ24" s="287"/>
      <c r="BK24" s="287"/>
      <c r="BL24" s="288"/>
      <c r="BM24" s="288"/>
      <c r="BN24" s="288"/>
      <c r="BO24" s="288"/>
      <c r="BP24" s="288"/>
      <c r="BQ24" s="288"/>
      <c r="BR24" s="288"/>
      <c r="BS24" s="288"/>
      <c r="BT24" s="288"/>
      <c r="BU24" s="288"/>
      <c r="BV24" s="288"/>
      <c r="BW24" s="288"/>
      <c r="BX24" s="288"/>
      <c r="BY24" s="288"/>
      <c r="BZ24" s="288"/>
      <c r="CA24" s="288"/>
      <c r="CB24" s="288"/>
      <c r="CC24" s="288"/>
      <c r="CD24" s="288"/>
      <c r="CE24" s="288"/>
      <c r="CF24" s="288"/>
      <c r="CG24" s="288"/>
      <c r="CH24" s="288"/>
      <c r="CI24" s="288"/>
      <c r="CJ24" s="288"/>
      <c r="CK24" s="288"/>
      <c r="CL24" s="288"/>
      <c r="CM24" s="288"/>
      <c r="CR24" s="132" t="s">
        <v>162</v>
      </c>
      <c r="CT24" s="135"/>
      <c r="CU24" s="135"/>
      <c r="CV24" s="19"/>
      <c r="CW24" s="19"/>
      <c r="CX24" s="20"/>
      <c r="CY24" s="21"/>
      <c r="CZ24" s="21"/>
      <c r="DA24" s="21"/>
      <c r="DB24" s="21"/>
      <c r="DC24" s="21"/>
      <c r="DD24" s="21"/>
      <c r="DE24" s="21"/>
      <c r="DF24" s="21"/>
      <c r="DG24" s="22"/>
      <c r="DH24" s="22"/>
      <c r="DI24" s="22"/>
      <c r="DJ24" s="22"/>
      <c r="DK24" s="22"/>
      <c r="DL24" s="343">
        <f>BX83</f>
        <v>64</v>
      </c>
      <c r="DM24" s="335"/>
      <c r="DN24" s="335"/>
      <c r="DO24" s="335"/>
      <c r="DP24" s="335"/>
      <c r="DQ24" s="335"/>
      <c r="DR24" s="335"/>
      <c r="DS24" s="335"/>
      <c r="DT24" s="335"/>
      <c r="DU24" s="335"/>
      <c r="DV24" s="335"/>
      <c r="DW24" s="343">
        <f>CD83</f>
        <v>8</v>
      </c>
      <c r="DX24" s="335"/>
      <c r="DY24" s="335"/>
      <c r="DZ24" s="335"/>
      <c r="EA24" s="335"/>
      <c r="EB24" s="335"/>
      <c r="EC24" s="335"/>
      <c r="ED24" s="335"/>
      <c r="EE24" s="335"/>
      <c r="EF24" s="335"/>
      <c r="EG24" s="188"/>
    </row>
    <row r="25" spans="2:206" s="2" customFormat="1" ht="11.25" hidden="1" customHeight="1" x14ac:dyDescent="0.25">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90"/>
      <c r="BJ25" s="287"/>
      <c r="BK25" s="287"/>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R25" s="19"/>
      <c r="CS25" s="135"/>
      <c r="CT25" s="135"/>
      <c r="CU25" s="135"/>
      <c r="CV25" s="19"/>
      <c r="CW25" s="19"/>
      <c r="CX25" s="20"/>
      <c r="CY25" s="21"/>
      <c r="CZ25" s="21"/>
      <c r="DA25" s="21"/>
      <c r="DB25" s="21"/>
      <c r="DC25" s="21"/>
      <c r="DD25" s="21"/>
      <c r="DE25" s="21"/>
      <c r="DF25" s="21"/>
      <c r="DG25" s="22"/>
      <c r="DH25" s="22"/>
      <c r="DI25" s="22"/>
      <c r="DJ25" s="22"/>
      <c r="DK25" s="22"/>
      <c r="DL25" s="22"/>
      <c r="DM25" s="22"/>
      <c r="DN25" s="22"/>
      <c r="DO25" s="22"/>
      <c r="DP25" s="22"/>
      <c r="DQ25" s="22"/>
      <c r="DR25" s="22"/>
      <c r="DS25" s="22"/>
      <c r="DT25" s="22"/>
      <c r="DU25" s="22"/>
      <c r="DV25" s="22"/>
      <c r="DW25" s="22"/>
      <c r="DX25" s="22"/>
      <c r="DY25" s="22"/>
      <c r="DZ25" s="22"/>
      <c r="EA25" s="22"/>
      <c r="EB25" s="22"/>
      <c r="EC25" s="19"/>
      <c r="ED25" s="19"/>
      <c r="EE25" s="19"/>
      <c r="EF25" s="19"/>
      <c r="EG25" s="188"/>
    </row>
    <row r="26" spans="2:206" s="27" customFormat="1" ht="11.25" hidden="1" customHeight="1" x14ac:dyDescent="0.2">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411" t="s">
        <v>15</v>
      </c>
      <c r="BK26" s="412"/>
      <c r="BL26" s="412"/>
      <c r="BM26" s="412"/>
      <c r="BN26" s="412"/>
      <c r="BO26" s="412"/>
      <c r="BP26" s="412"/>
      <c r="BQ26" s="412"/>
      <c r="BR26" s="412"/>
      <c r="BS26" s="412"/>
      <c r="BT26" s="412"/>
      <c r="BU26" s="412"/>
      <c r="BV26" s="412"/>
      <c r="BW26" s="412"/>
      <c r="BX26" s="412"/>
      <c r="BY26" s="411" t="s">
        <v>14</v>
      </c>
      <c r="BZ26" s="412"/>
      <c r="CA26" s="412"/>
      <c r="CB26" s="412"/>
      <c r="CC26" s="412"/>
      <c r="CD26" s="412"/>
      <c r="CE26" s="412"/>
      <c r="CF26" s="412"/>
      <c r="CG26" s="412"/>
      <c r="CH26" s="412"/>
      <c r="CI26" s="412"/>
      <c r="CJ26" s="412"/>
      <c r="CK26" s="412"/>
      <c r="CL26" s="412"/>
      <c r="CM26" s="412"/>
      <c r="CR26" s="431" t="s">
        <v>101</v>
      </c>
      <c r="CS26" s="431"/>
      <c r="CT26" s="431"/>
      <c r="CU26" s="431"/>
      <c r="CV26" s="431"/>
      <c r="CW26" s="431"/>
      <c r="CX26" s="431"/>
      <c r="CY26" s="431"/>
      <c r="CZ26" s="431"/>
      <c r="DA26" s="431"/>
      <c r="DB26" s="431"/>
      <c r="DC26" s="431"/>
      <c r="DD26" s="431"/>
      <c r="DE26" s="431"/>
      <c r="DF26" s="431"/>
      <c r="DG26" s="431"/>
      <c r="DH26" s="431"/>
      <c r="DI26" s="431"/>
      <c r="DJ26" s="431"/>
      <c r="DK26" s="431"/>
      <c r="DL26" s="431"/>
      <c r="DM26" s="431"/>
      <c r="DN26" s="431"/>
      <c r="DO26" s="431"/>
      <c r="DP26" s="431"/>
      <c r="DQ26" s="431"/>
      <c r="DR26" s="431"/>
      <c r="DS26" s="431"/>
      <c r="DT26" s="431"/>
      <c r="DU26" s="431"/>
      <c r="DV26" s="431"/>
      <c r="DW26" s="431"/>
      <c r="DX26" s="431"/>
      <c r="DY26" s="431"/>
      <c r="DZ26" s="431"/>
      <c r="EA26" s="431"/>
      <c r="EB26" s="431"/>
      <c r="EC26" s="431"/>
      <c r="ED26" s="431"/>
      <c r="EE26" s="431"/>
      <c r="EF26" s="431"/>
      <c r="EG26" s="431"/>
    </row>
    <row r="27" spans="2:206" s="2" customFormat="1" ht="11.25" hidden="1" customHeight="1" x14ac:dyDescent="0.2">
      <c r="B27" s="360" t="s">
        <v>21</v>
      </c>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1"/>
      <c r="BI27" s="362"/>
      <c r="BJ27" s="432">
        <v>50000</v>
      </c>
      <c r="BK27" s="403"/>
      <c r="BL27" s="403"/>
      <c r="BM27" s="403"/>
      <c r="BN27" s="403"/>
      <c r="BO27" s="403"/>
      <c r="BP27" s="403"/>
      <c r="BQ27" s="403"/>
      <c r="BR27" s="403"/>
      <c r="BS27" s="403"/>
      <c r="BT27" s="403"/>
      <c r="BU27" s="403"/>
      <c r="BV27" s="403"/>
      <c r="BW27" s="403"/>
      <c r="BX27" s="404"/>
      <c r="BY27" s="432">
        <v>0</v>
      </c>
      <c r="BZ27" s="434"/>
      <c r="CA27" s="434"/>
      <c r="CB27" s="434"/>
      <c r="CC27" s="434"/>
      <c r="CD27" s="434"/>
      <c r="CE27" s="434"/>
      <c r="CF27" s="434"/>
      <c r="CG27" s="434"/>
      <c r="CH27" s="434"/>
      <c r="CI27" s="434"/>
      <c r="CJ27" s="434"/>
      <c r="CK27" s="434"/>
      <c r="CL27" s="434"/>
      <c r="CM27" s="435"/>
      <c r="CR27" s="431"/>
      <c r="CS27" s="431"/>
      <c r="CT27" s="431"/>
      <c r="CU27" s="431"/>
      <c r="CV27" s="431"/>
      <c r="CW27" s="431"/>
      <c r="CX27" s="431"/>
      <c r="CY27" s="431"/>
      <c r="CZ27" s="431"/>
      <c r="DA27" s="431"/>
      <c r="DB27" s="431"/>
      <c r="DC27" s="431"/>
      <c r="DD27" s="431"/>
      <c r="DE27" s="431"/>
      <c r="DF27" s="431"/>
      <c r="DG27" s="431"/>
      <c r="DH27" s="431"/>
      <c r="DI27" s="431"/>
      <c r="DJ27" s="431"/>
      <c r="DK27" s="431"/>
      <c r="DL27" s="431"/>
      <c r="DM27" s="431"/>
      <c r="DN27" s="431"/>
      <c r="DO27" s="431"/>
      <c r="DP27" s="431"/>
      <c r="DQ27" s="431"/>
      <c r="DR27" s="431"/>
      <c r="DS27" s="431"/>
      <c r="DT27" s="431"/>
      <c r="DU27" s="431"/>
      <c r="DV27" s="431"/>
      <c r="DW27" s="431"/>
      <c r="DX27" s="431"/>
      <c r="DY27" s="431"/>
      <c r="DZ27" s="431"/>
      <c r="EA27" s="431"/>
      <c r="EB27" s="431"/>
      <c r="EC27" s="431"/>
      <c r="ED27" s="431"/>
      <c r="EE27" s="431"/>
      <c r="EF27" s="431"/>
      <c r="EG27" s="431"/>
    </row>
    <row r="28" spans="2:206" s="2" customFormat="1" ht="11.25" hidden="1" customHeight="1" x14ac:dyDescent="0.2">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361"/>
      <c r="BI28" s="362"/>
      <c r="BJ28" s="433"/>
      <c r="BK28" s="407"/>
      <c r="BL28" s="407"/>
      <c r="BM28" s="407"/>
      <c r="BN28" s="407"/>
      <c r="BO28" s="407"/>
      <c r="BP28" s="407"/>
      <c r="BQ28" s="407"/>
      <c r="BR28" s="407"/>
      <c r="BS28" s="407"/>
      <c r="BT28" s="407"/>
      <c r="BU28" s="407"/>
      <c r="BV28" s="407"/>
      <c r="BW28" s="407"/>
      <c r="BX28" s="408"/>
      <c r="BY28" s="433"/>
      <c r="BZ28" s="436"/>
      <c r="CA28" s="436"/>
      <c r="CB28" s="436"/>
      <c r="CC28" s="436"/>
      <c r="CD28" s="436"/>
      <c r="CE28" s="436"/>
      <c r="CF28" s="436"/>
      <c r="CG28" s="436"/>
      <c r="CH28" s="436"/>
      <c r="CI28" s="436"/>
      <c r="CJ28" s="436"/>
      <c r="CK28" s="436"/>
      <c r="CL28" s="436"/>
      <c r="CM28" s="437"/>
      <c r="CR28" s="431"/>
      <c r="CS28" s="431"/>
      <c r="CT28" s="431"/>
      <c r="CU28" s="431"/>
      <c r="CV28" s="431"/>
      <c r="CW28" s="431"/>
      <c r="CX28" s="431"/>
      <c r="CY28" s="431"/>
      <c r="CZ28" s="431"/>
      <c r="DA28" s="431"/>
      <c r="DB28" s="431"/>
      <c r="DC28" s="431"/>
      <c r="DD28" s="431"/>
      <c r="DE28" s="431"/>
      <c r="DF28" s="431"/>
      <c r="DG28" s="431"/>
      <c r="DH28" s="431"/>
      <c r="DI28" s="431"/>
      <c r="DJ28" s="431"/>
      <c r="DK28" s="431"/>
      <c r="DL28" s="431"/>
      <c r="DM28" s="431"/>
      <c r="DN28" s="431"/>
      <c r="DO28" s="431"/>
      <c r="DP28" s="431"/>
      <c r="DQ28" s="431"/>
      <c r="DR28" s="431"/>
      <c r="DS28" s="431"/>
      <c r="DT28" s="431"/>
      <c r="DU28" s="431"/>
      <c r="DV28" s="431"/>
      <c r="DW28" s="431"/>
      <c r="DX28" s="431"/>
      <c r="DY28" s="431"/>
      <c r="DZ28" s="431"/>
      <c r="EA28" s="431"/>
      <c r="EB28" s="431"/>
      <c r="EC28" s="431"/>
      <c r="ED28" s="431"/>
      <c r="EE28" s="431"/>
      <c r="EF28" s="431"/>
      <c r="EG28" s="431"/>
    </row>
    <row r="29" spans="2:206" s="27" customFormat="1" ht="11.25" hidden="1" customHeight="1" x14ac:dyDescent="0.2">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411" t="s">
        <v>15</v>
      </c>
      <c r="BK29" s="412"/>
      <c r="BL29" s="412"/>
      <c r="BM29" s="412"/>
      <c r="BN29" s="412"/>
      <c r="BO29" s="412"/>
      <c r="BP29" s="412"/>
      <c r="BQ29" s="412"/>
      <c r="BR29" s="412"/>
      <c r="BS29" s="412"/>
      <c r="BT29" s="412"/>
      <c r="BU29" s="412"/>
      <c r="BV29" s="412"/>
      <c r="BW29" s="412"/>
      <c r="BX29" s="412"/>
      <c r="BY29" s="411" t="s">
        <v>14</v>
      </c>
      <c r="BZ29" s="412"/>
      <c r="CA29" s="412"/>
      <c r="CB29" s="412"/>
      <c r="CC29" s="412"/>
      <c r="CD29" s="412"/>
      <c r="CE29" s="412"/>
      <c r="CF29" s="412"/>
      <c r="CG29" s="412"/>
      <c r="CH29" s="412"/>
      <c r="CI29" s="412"/>
      <c r="CJ29" s="412"/>
      <c r="CK29" s="412"/>
      <c r="CL29" s="412"/>
      <c r="CM29" s="412"/>
      <c r="CR29" s="26"/>
      <c r="CS29" s="28"/>
      <c r="CT29" s="28"/>
      <c r="CU29" s="28"/>
      <c r="CV29" s="29"/>
      <c r="CW29" s="29"/>
      <c r="CX29" s="30"/>
      <c r="CY29" s="26"/>
      <c r="CZ29" s="26"/>
      <c r="DA29" s="26"/>
      <c r="DB29" s="26"/>
      <c r="DC29" s="26"/>
      <c r="DD29" s="26"/>
      <c r="DE29" s="26"/>
      <c r="DF29" s="26"/>
      <c r="DG29" s="31" t="str">
        <f>IF(AND(BJ27&gt;0,BY27&gt;0),"keine gleichzeitige Eingabe des Vorjahresentgelts bei West und Ost","")</f>
        <v/>
      </c>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row>
    <row r="30" spans="2:206" s="2" customFormat="1" ht="11.25" hidden="1" customHeight="1" x14ac:dyDescent="0.2">
      <c r="B30" s="360" t="s">
        <v>20</v>
      </c>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61"/>
      <c r="BI30" s="362"/>
      <c r="BJ30" s="413">
        <v>50</v>
      </c>
      <c r="BK30" s="403"/>
      <c r="BL30" s="403"/>
      <c r="BM30" s="403"/>
      <c r="BN30" s="403"/>
      <c r="BO30" s="403"/>
      <c r="BP30" s="403"/>
      <c r="BQ30" s="403"/>
      <c r="BR30" s="403"/>
      <c r="BS30" s="403"/>
      <c r="BT30" s="403"/>
      <c r="BU30" s="403"/>
      <c r="BV30" s="403"/>
      <c r="BW30" s="403"/>
      <c r="BX30" s="404"/>
      <c r="BY30" s="413">
        <v>0</v>
      </c>
      <c r="BZ30" s="403"/>
      <c r="CA30" s="403"/>
      <c r="CB30" s="403"/>
      <c r="CC30" s="403"/>
      <c r="CD30" s="403"/>
      <c r="CE30" s="403"/>
      <c r="CF30" s="403"/>
      <c r="CG30" s="403"/>
      <c r="CH30" s="403"/>
      <c r="CI30" s="403"/>
      <c r="CJ30" s="403"/>
      <c r="CK30" s="403"/>
      <c r="CL30" s="403"/>
      <c r="CM30" s="404"/>
      <c r="CR30" s="415" t="s">
        <v>103</v>
      </c>
      <c r="CS30" s="416"/>
      <c r="CT30" s="416"/>
      <c r="CU30" s="416"/>
      <c r="CV30" s="416"/>
      <c r="CW30" s="416"/>
      <c r="CX30" s="416"/>
      <c r="CY30" s="416"/>
      <c r="CZ30" s="416"/>
      <c r="DA30" s="416"/>
      <c r="DB30" s="416"/>
      <c r="DC30" s="416"/>
      <c r="DD30" s="416"/>
      <c r="DE30" s="416"/>
      <c r="DF30" s="416"/>
      <c r="DG30" s="416"/>
      <c r="DH30" s="416"/>
      <c r="DI30" s="416"/>
      <c r="DJ30" s="416"/>
      <c r="DK30" s="416"/>
      <c r="DL30" s="416"/>
      <c r="DM30" s="416"/>
      <c r="DN30" s="416"/>
      <c r="DO30" s="416"/>
      <c r="DP30" s="416"/>
      <c r="DQ30" s="416"/>
      <c r="DR30" s="416"/>
      <c r="DS30" s="416"/>
      <c r="DT30" s="416"/>
      <c r="DU30" s="416"/>
      <c r="DV30" s="416"/>
      <c r="DW30" s="416"/>
      <c r="DX30" s="416"/>
      <c r="DY30" s="416"/>
      <c r="DZ30" s="416"/>
      <c r="EA30" s="416"/>
      <c r="EB30" s="416"/>
      <c r="EC30" s="416"/>
      <c r="ED30" s="417"/>
      <c r="EE30" s="417"/>
      <c r="EF30" s="417"/>
      <c r="EG30" s="418"/>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row>
    <row r="31" spans="2:206" s="2" customFormat="1" ht="11.25" hidden="1" customHeight="1" x14ac:dyDescent="0.2">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361"/>
      <c r="AW31" s="361"/>
      <c r="AX31" s="361"/>
      <c r="AY31" s="361"/>
      <c r="AZ31" s="361"/>
      <c r="BA31" s="361"/>
      <c r="BB31" s="361"/>
      <c r="BC31" s="361"/>
      <c r="BD31" s="361"/>
      <c r="BE31" s="361"/>
      <c r="BF31" s="361"/>
      <c r="BG31" s="361"/>
      <c r="BH31" s="361"/>
      <c r="BI31" s="362"/>
      <c r="BJ31" s="414"/>
      <c r="BK31" s="407"/>
      <c r="BL31" s="407"/>
      <c r="BM31" s="407"/>
      <c r="BN31" s="407"/>
      <c r="BO31" s="407"/>
      <c r="BP31" s="407"/>
      <c r="BQ31" s="407"/>
      <c r="BR31" s="407"/>
      <c r="BS31" s="407"/>
      <c r="BT31" s="407"/>
      <c r="BU31" s="407"/>
      <c r="BV31" s="407"/>
      <c r="BW31" s="407"/>
      <c r="BX31" s="408"/>
      <c r="BY31" s="414"/>
      <c r="BZ31" s="407"/>
      <c r="CA31" s="407"/>
      <c r="CB31" s="407"/>
      <c r="CC31" s="407"/>
      <c r="CD31" s="407"/>
      <c r="CE31" s="407"/>
      <c r="CF31" s="407"/>
      <c r="CG31" s="407"/>
      <c r="CH31" s="407"/>
      <c r="CI31" s="407"/>
      <c r="CJ31" s="407"/>
      <c r="CK31" s="407"/>
      <c r="CL31" s="407"/>
      <c r="CM31" s="408"/>
      <c r="CR31" s="419"/>
      <c r="CS31" s="420"/>
      <c r="CT31" s="420"/>
      <c r="CU31" s="420"/>
      <c r="CV31" s="420"/>
      <c r="CW31" s="420"/>
      <c r="CX31" s="420"/>
      <c r="CY31" s="420"/>
      <c r="CZ31" s="420"/>
      <c r="DA31" s="420"/>
      <c r="DB31" s="420"/>
      <c r="DC31" s="420"/>
      <c r="DD31" s="420"/>
      <c r="DE31" s="420"/>
      <c r="DF31" s="420"/>
      <c r="DG31" s="420"/>
      <c r="DH31" s="420"/>
      <c r="DI31" s="420"/>
      <c r="DJ31" s="420"/>
      <c r="DK31" s="420"/>
      <c r="DL31" s="420"/>
      <c r="DM31" s="420"/>
      <c r="DN31" s="420"/>
      <c r="DO31" s="420"/>
      <c r="DP31" s="420"/>
      <c r="DQ31" s="420"/>
      <c r="DR31" s="420"/>
      <c r="DS31" s="420"/>
      <c r="DT31" s="420"/>
      <c r="DU31" s="420"/>
      <c r="DV31" s="420"/>
      <c r="DW31" s="420"/>
      <c r="DX31" s="420"/>
      <c r="DY31" s="420"/>
      <c r="DZ31" s="420"/>
      <c r="EA31" s="420"/>
      <c r="EB31" s="420"/>
      <c r="EC31" s="420"/>
      <c r="ED31" s="421"/>
      <c r="EE31" s="421"/>
      <c r="EF31" s="421"/>
      <c r="EG31" s="422"/>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X31" s="17"/>
    </row>
    <row r="32" spans="2:206" s="2" customFormat="1" ht="11.25" hidden="1" customHeight="1" x14ac:dyDescent="0.2">
      <c r="B32" s="360" t="s">
        <v>19</v>
      </c>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1"/>
      <c r="BH32" s="361"/>
      <c r="BI32" s="362"/>
      <c r="BJ32" s="427">
        <v>43100</v>
      </c>
      <c r="BK32" s="428"/>
      <c r="BL32" s="403"/>
      <c r="BM32" s="403"/>
      <c r="BN32" s="403"/>
      <c r="BO32" s="403"/>
      <c r="BP32" s="403"/>
      <c r="BQ32" s="403"/>
      <c r="BR32" s="403"/>
      <c r="BS32" s="403"/>
      <c r="BT32" s="403"/>
      <c r="BU32" s="403"/>
      <c r="BV32" s="403"/>
      <c r="BW32" s="403"/>
      <c r="BX32" s="403"/>
      <c r="BY32" s="403"/>
      <c r="BZ32" s="403"/>
      <c r="CA32" s="403"/>
      <c r="CB32" s="403"/>
      <c r="CC32" s="403"/>
      <c r="CD32" s="403"/>
      <c r="CE32" s="403"/>
      <c r="CF32" s="403"/>
      <c r="CG32" s="403"/>
      <c r="CH32" s="403"/>
      <c r="CI32" s="403"/>
      <c r="CJ32" s="403"/>
      <c r="CK32" s="403"/>
      <c r="CL32" s="403"/>
      <c r="CM32" s="404"/>
      <c r="CR32" s="419"/>
      <c r="CS32" s="420"/>
      <c r="CT32" s="420"/>
      <c r="CU32" s="420"/>
      <c r="CV32" s="420"/>
      <c r="CW32" s="420"/>
      <c r="CX32" s="420"/>
      <c r="CY32" s="420"/>
      <c r="CZ32" s="420"/>
      <c r="DA32" s="420"/>
      <c r="DB32" s="420"/>
      <c r="DC32" s="420"/>
      <c r="DD32" s="420"/>
      <c r="DE32" s="420"/>
      <c r="DF32" s="420"/>
      <c r="DG32" s="420"/>
      <c r="DH32" s="420"/>
      <c r="DI32" s="420"/>
      <c r="DJ32" s="420"/>
      <c r="DK32" s="420"/>
      <c r="DL32" s="420"/>
      <c r="DM32" s="420"/>
      <c r="DN32" s="420"/>
      <c r="DO32" s="420"/>
      <c r="DP32" s="420"/>
      <c r="DQ32" s="420"/>
      <c r="DR32" s="420"/>
      <c r="DS32" s="420"/>
      <c r="DT32" s="420"/>
      <c r="DU32" s="420"/>
      <c r="DV32" s="420"/>
      <c r="DW32" s="420"/>
      <c r="DX32" s="420"/>
      <c r="DY32" s="420"/>
      <c r="DZ32" s="420"/>
      <c r="EA32" s="420"/>
      <c r="EB32" s="420"/>
      <c r="EC32" s="420"/>
      <c r="ED32" s="421"/>
      <c r="EE32" s="421"/>
      <c r="EF32" s="421"/>
      <c r="EG32" s="422"/>
      <c r="EW32" s="17"/>
      <c r="EX32" s="17"/>
      <c r="EY32" s="17"/>
      <c r="EZ32" s="17"/>
      <c r="FA32" s="17"/>
      <c r="FB32" s="17"/>
      <c r="FC32" s="17"/>
      <c r="FD32" s="17"/>
      <c r="FE32" s="17"/>
      <c r="FF32" s="17"/>
      <c r="FG32" s="17"/>
      <c r="FH32" s="17"/>
      <c r="FI32" s="17"/>
      <c r="FJ32" s="17"/>
      <c r="FK32" s="17"/>
      <c r="FL32" s="17"/>
      <c r="FM32" s="17"/>
      <c r="FN32" s="17"/>
      <c r="FO32" s="17"/>
      <c r="FP32" s="17"/>
      <c r="FQ32" s="17"/>
      <c r="FR32" s="17"/>
      <c r="FT32" s="17"/>
      <c r="FU32" s="17"/>
      <c r="FV32" s="17"/>
      <c r="FW32" s="17"/>
      <c r="FX32" s="17"/>
      <c r="FY32" s="17"/>
      <c r="FZ32" s="17"/>
      <c r="GA32" s="17"/>
      <c r="GB32" s="17"/>
      <c r="GC32" s="17"/>
      <c r="GD32" s="17"/>
      <c r="GE32" s="17"/>
      <c r="GF32" s="17"/>
      <c r="GG32" s="17"/>
      <c r="GH32" s="17"/>
    </row>
    <row r="33" spans="2:190" s="2" customFormat="1" ht="11.25" hidden="1" customHeight="1" x14ac:dyDescent="0.2">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1"/>
      <c r="AZ33" s="361"/>
      <c r="BA33" s="361"/>
      <c r="BB33" s="361"/>
      <c r="BC33" s="361"/>
      <c r="BD33" s="361"/>
      <c r="BE33" s="361"/>
      <c r="BF33" s="361"/>
      <c r="BG33" s="361"/>
      <c r="BH33" s="361"/>
      <c r="BI33" s="362"/>
      <c r="BJ33" s="429"/>
      <c r="BK33" s="430"/>
      <c r="BL33" s="407"/>
      <c r="BM33" s="407"/>
      <c r="BN33" s="407"/>
      <c r="BO33" s="407"/>
      <c r="BP33" s="407"/>
      <c r="BQ33" s="407"/>
      <c r="BR33" s="407"/>
      <c r="BS33" s="407"/>
      <c r="BT33" s="407"/>
      <c r="BU33" s="407"/>
      <c r="BV33" s="407"/>
      <c r="BW33" s="407"/>
      <c r="BX33" s="407"/>
      <c r="BY33" s="407"/>
      <c r="BZ33" s="407"/>
      <c r="CA33" s="407"/>
      <c r="CB33" s="407"/>
      <c r="CC33" s="407"/>
      <c r="CD33" s="407"/>
      <c r="CE33" s="407"/>
      <c r="CF33" s="407"/>
      <c r="CG33" s="407"/>
      <c r="CH33" s="407"/>
      <c r="CI33" s="407"/>
      <c r="CJ33" s="407"/>
      <c r="CK33" s="407"/>
      <c r="CL33" s="407"/>
      <c r="CM33" s="408"/>
      <c r="CR33" s="423"/>
      <c r="CS33" s="424"/>
      <c r="CT33" s="424"/>
      <c r="CU33" s="424"/>
      <c r="CV33" s="424"/>
      <c r="CW33" s="424"/>
      <c r="CX33" s="424"/>
      <c r="CY33" s="424"/>
      <c r="CZ33" s="424"/>
      <c r="DA33" s="424"/>
      <c r="DB33" s="424"/>
      <c r="DC33" s="424"/>
      <c r="DD33" s="424"/>
      <c r="DE33" s="424"/>
      <c r="DF33" s="424"/>
      <c r="DG33" s="424"/>
      <c r="DH33" s="424"/>
      <c r="DI33" s="424"/>
      <c r="DJ33" s="424"/>
      <c r="DK33" s="424"/>
      <c r="DL33" s="424"/>
      <c r="DM33" s="424"/>
      <c r="DN33" s="424"/>
      <c r="DO33" s="424"/>
      <c r="DP33" s="424"/>
      <c r="DQ33" s="424"/>
      <c r="DR33" s="424"/>
      <c r="DS33" s="424"/>
      <c r="DT33" s="424"/>
      <c r="DU33" s="424"/>
      <c r="DV33" s="424"/>
      <c r="DW33" s="424"/>
      <c r="DX33" s="424"/>
      <c r="DY33" s="424"/>
      <c r="DZ33" s="424"/>
      <c r="EA33" s="424"/>
      <c r="EB33" s="424"/>
      <c r="EC33" s="424"/>
      <c r="ED33" s="425"/>
      <c r="EE33" s="425"/>
      <c r="EF33" s="425"/>
      <c r="EG33" s="426"/>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row>
    <row r="34" spans="2:190" hidden="1" x14ac:dyDescent="0.25"/>
    <row r="35" spans="2:190" hidden="1" x14ac:dyDescent="0.25"/>
    <row r="36" spans="2:190" hidden="1" x14ac:dyDescent="0.25"/>
    <row r="37" spans="2:190" hidden="1" x14ac:dyDescent="0.25"/>
    <row r="38" spans="2:190" hidden="1" x14ac:dyDescent="0.25"/>
    <row r="39" spans="2:190" hidden="1" x14ac:dyDescent="0.25"/>
    <row r="40" spans="2:190" hidden="1" x14ac:dyDescent="0.25"/>
    <row r="41" spans="2:190" hidden="1" x14ac:dyDescent="0.25"/>
    <row r="42" spans="2:190" hidden="1" x14ac:dyDescent="0.25">
      <c r="B42" s="286" t="s">
        <v>1</v>
      </c>
      <c r="M42" s="125" t="s">
        <v>122</v>
      </c>
      <c r="S42" s="442" t="s">
        <v>123</v>
      </c>
      <c r="T42" s="443"/>
      <c r="U42" s="443"/>
      <c r="V42" s="443"/>
      <c r="W42" s="443"/>
      <c r="X42" s="443"/>
      <c r="Y42" s="443"/>
      <c r="Z42" s="443"/>
      <c r="AA42" s="443"/>
      <c r="AB42" s="443"/>
    </row>
    <row r="43" spans="2:190" hidden="1" x14ac:dyDescent="0.25">
      <c r="B43" s="286" t="s">
        <v>0</v>
      </c>
      <c r="M43" s="441">
        <v>1</v>
      </c>
      <c r="N43" s="323"/>
      <c r="O43" s="323"/>
      <c r="P43" s="323"/>
      <c r="S43" s="441">
        <v>2013</v>
      </c>
      <c r="T43" s="323"/>
      <c r="U43" s="323"/>
      <c r="V43" s="323"/>
      <c r="W43" s="323"/>
      <c r="X43" s="323"/>
      <c r="Y43" s="323"/>
      <c r="Z43" s="323"/>
      <c r="AA43" s="323"/>
      <c r="AB43" s="323"/>
    </row>
    <row r="44" spans="2:190" hidden="1" x14ac:dyDescent="0.25">
      <c r="M44" s="441">
        <v>2</v>
      </c>
      <c r="N44" s="323"/>
      <c r="O44" s="323"/>
      <c r="P44" s="323"/>
      <c r="S44" s="441">
        <v>2014</v>
      </c>
      <c r="T44" s="323"/>
      <c r="U44" s="323"/>
      <c r="V44" s="323"/>
      <c r="W44" s="323"/>
      <c r="X44" s="323"/>
      <c r="Y44" s="323"/>
      <c r="Z44" s="323"/>
      <c r="AA44" s="323"/>
      <c r="AB44" s="323"/>
    </row>
    <row r="45" spans="2:190" hidden="1" x14ac:dyDescent="0.25">
      <c r="M45" s="441">
        <v>3</v>
      </c>
      <c r="N45" s="323"/>
      <c r="O45" s="323"/>
      <c r="P45" s="323"/>
      <c r="S45" s="441">
        <v>2015</v>
      </c>
      <c r="T45" s="323"/>
      <c r="U45" s="323"/>
      <c r="V45" s="323"/>
      <c r="W45" s="323"/>
      <c r="X45" s="323"/>
      <c r="Y45" s="323"/>
      <c r="Z45" s="323"/>
      <c r="AA45" s="323"/>
      <c r="AB45" s="323"/>
    </row>
    <row r="46" spans="2:190" hidden="1" x14ac:dyDescent="0.25">
      <c r="M46" s="441">
        <v>4</v>
      </c>
      <c r="N46" s="323"/>
      <c r="O46" s="323"/>
      <c r="P46" s="323"/>
      <c r="S46" s="441">
        <v>2016</v>
      </c>
      <c r="T46" s="323"/>
      <c r="U46" s="323"/>
      <c r="V46" s="323"/>
      <c r="W46" s="323"/>
      <c r="X46" s="323"/>
      <c r="Y46" s="323"/>
      <c r="Z46" s="323"/>
      <c r="AA46" s="323"/>
      <c r="AB46" s="323"/>
    </row>
    <row r="47" spans="2:190" hidden="1" x14ac:dyDescent="0.25">
      <c r="M47" s="441">
        <v>5</v>
      </c>
      <c r="N47" s="323"/>
      <c r="O47" s="323"/>
      <c r="P47" s="323"/>
      <c r="S47" s="441">
        <v>2017</v>
      </c>
      <c r="T47" s="323"/>
      <c r="U47" s="323"/>
      <c r="V47" s="323"/>
      <c r="W47" s="323"/>
      <c r="X47" s="323"/>
      <c r="Y47" s="323"/>
      <c r="Z47" s="323"/>
      <c r="AA47" s="323"/>
      <c r="AB47" s="323"/>
    </row>
    <row r="48" spans="2:190" hidden="1" x14ac:dyDescent="0.25">
      <c r="M48" s="441">
        <v>6</v>
      </c>
      <c r="N48" s="323"/>
      <c r="O48" s="323"/>
      <c r="P48" s="323"/>
      <c r="S48" s="441">
        <v>2018</v>
      </c>
      <c r="T48" s="323"/>
      <c r="U48" s="323"/>
      <c r="V48" s="323"/>
      <c r="W48" s="323"/>
      <c r="X48" s="323"/>
      <c r="Y48" s="323"/>
      <c r="Z48" s="323"/>
      <c r="AA48" s="323"/>
      <c r="AB48" s="323"/>
    </row>
    <row r="49" spans="2:121" hidden="1" x14ac:dyDescent="0.25">
      <c r="M49" s="441">
        <v>7</v>
      </c>
      <c r="N49" s="323"/>
      <c r="O49" s="323"/>
      <c r="P49" s="323"/>
    </row>
    <row r="50" spans="2:121" hidden="1" x14ac:dyDescent="0.25">
      <c r="M50" s="441">
        <v>8</v>
      </c>
      <c r="N50" s="323"/>
      <c r="O50" s="323"/>
      <c r="P50" s="323"/>
    </row>
    <row r="51" spans="2:121" hidden="1" x14ac:dyDescent="0.25">
      <c r="M51" s="441">
        <v>9</v>
      </c>
      <c r="N51" s="323"/>
      <c r="O51" s="323"/>
      <c r="P51" s="323"/>
    </row>
    <row r="52" spans="2:121" hidden="1" x14ac:dyDescent="0.25">
      <c r="M52" s="441">
        <v>10</v>
      </c>
      <c r="N52" s="323"/>
      <c r="O52" s="323"/>
      <c r="P52" s="323"/>
    </row>
    <row r="53" spans="2:121" hidden="1" x14ac:dyDescent="0.25">
      <c r="M53" s="441">
        <v>11</v>
      </c>
      <c r="N53" s="323"/>
      <c r="O53" s="323"/>
      <c r="P53" s="323"/>
    </row>
    <row r="54" spans="2:121" hidden="1" x14ac:dyDescent="0.25">
      <c r="M54" s="441">
        <v>12</v>
      </c>
      <c r="N54" s="323"/>
      <c r="O54" s="323"/>
      <c r="P54" s="323"/>
    </row>
    <row r="55" spans="2:121" hidden="1" x14ac:dyDescent="0.25">
      <c r="M55" s="186"/>
    </row>
    <row r="56" spans="2:121" hidden="1" x14ac:dyDescent="0.25"/>
    <row r="57" spans="2:121" hidden="1" x14ac:dyDescent="0.25">
      <c r="B57" s="126" t="s">
        <v>80</v>
      </c>
    </row>
    <row r="58" spans="2:121" hidden="1" x14ac:dyDescent="0.25">
      <c r="B58" s="125" t="s">
        <v>129</v>
      </c>
      <c r="AT58" s="444">
        <f>IF(DAY(BJ7)=1,BJ7,DATE(YEAR(BJ7),MONTH(BJ7)+1,1))</f>
        <v>21186</v>
      </c>
      <c r="AU58" s="337"/>
      <c r="AV58" s="337"/>
      <c r="AW58" s="337"/>
      <c r="AX58" s="337"/>
      <c r="AY58" s="337"/>
      <c r="AZ58" s="337"/>
      <c r="BA58" s="337"/>
      <c r="BB58" s="337"/>
      <c r="BC58" s="337"/>
      <c r="BD58" s="337"/>
      <c r="BE58" s="337"/>
      <c r="BF58" s="337"/>
      <c r="BG58" s="337"/>
      <c r="BH58" s="337"/>
      <c r="BI58" s="337"/>
      <c r="BJ58" s="337"/>
      <c r="BK58" s="337"/>
    </row>
    <row r="59" spans="2:121" hidden="1" x14ac:dyDescent="0.25">
      <c r="B59" s="125" t="s">
        <v>128</v>
      </c>
      <c r="AT59" s="445">
        <f>ROUNDDOWN('RB nach Re-Ausk'!BQ60,0)</f>
        <v>58</v>
      </c>
      <c r="AU59" s="446"/>
      <c r="AV59" s="446"/>
      <c r="AW59" s="446"/>
      <c r="AX59" s="446"/>
      <c r="AY59" s="446"/>
      <c r="AZ59" s="446"/>
      <c r="BA59" s="446"/>
      <c r="BB59" s="447"/>
      <c r="BC59" s="445">
        <f>'RB nach Re-Ausk'!BQ59-('RB nach Re-Ausk'!AT59*12)</f>
        <v>0</v>
      </c>
      <c r="BD59" s="446"/>
      <c r="BE59" s="446"/>
      <c r="BF59" s="446"/>
      <c r="BG59" s="446"/>
      <c r="BH59" s="446"/>
      <c r="BI59" s="446"/>
      <c r="BJ59" s="446"/>
      <c r="BK59" s="447"/>
      <c r="BQ59" s="448">
        <f>DATEDIF('RB nach Re-Ausk'!AT58,'RB nach Re-Ausk'!AT62,"m")</f>
        <v>696</v>
      </c>
      <c r="BR59" s="446"/>
      <c r="BS59" s="446"/>
      <c r="BT59" s="446"/>
      <c r="BU59" s="446"/>
      <c r="BV59" s="446"/>
      <c r="BW59" s="446"/>
      <c r="BX59" s="446"/>
      <c r="BY59" s="446"/>
      <c r="BZ59" s="446"/>
      <c r="CA59" s="446"/>
      <c r="CB59" s="446"/>
      <c r="CC59" s="446"/>
      <c r="CD59" s="446"/>
      <c r="CE59" s="446"/>
      <c r="CF59" s="446"/>
      <c r="CG59" s="446"/>
      <c r="CH59" s="447"/>
      <c r="CI59" s="125" t="s">
        <v>127</v>
      </c>
    </row>
    <row r="60" spans="2:121" hidden="1" x14ac:dyDescent="0.25">
      <c r="B60" s="125"/>
      <c r="AT60" s="286" t="s">
        <v>163</v>
      </c>
      <c r="BC60" s="445">
        <f>AT59*12+BC59</f>
        <v>696</v>
      </c>
      <c r="BD60" s="446"/>
      <c r="BE60" s="446"/>
      <c r="BF60" s="446"/>
      <c r="BG60" s="446"/>
      <c r="BH60" s="446"/>
      <c r="BI60" s="446"/>
      <c r="BJ60" s="446"/>
      <c r="BK60" s="447"/>
      <c r="BQ60" s="449">
        <f>'RB nach Re-Ausk'!BQ59/12</f>
        <v>58</v>
      </c>
      <c r="BR60" s="446"/>
      <c r="BS60" s="446"/>
      <c r="BT60" s="446"/>
      <c r="BU60" s="446"/>
      <c r="BV60" s="446"/>
      <c r="BW60" s="446"/>
      <c r="BX60" s="446"/>
      <c r="BY60" s="446"/>
      <c r="BZ60" s="446"/>
      <c r="CA60" s="446"/>
      <c r="CB60" s="446"/>
      <c r="CC60" s="446"/>
      <c r="CD60" s="446"/>
      <c r="CE60" s="446"/>
      <c r="CF60" s="446"/>
      <c r="CG60" s="446"/>
      <c r="CH60" s="447"/>
    </row>
    <row r="61" spans="2:121" hidden="1" x14ac:dyDescent="0.25">
      <c r="B61" s="125"/>
      <c r="BQ61" s="133"/>
      <c r="BR61" s="280"/>
      <c r="BS61" s="280"/>
      <c r="BT61" s="280"/>
      <c r="BU61" s="280"/>
      <c r="BV61" s="280"/>
      <c r="BW61" s="280"/>
      <c r="BX61" s="280"/>
      <c r="BY61" s="280"/>
      <c r="BZ61" s="280"/>
      <c r="CA61" s="280"/>
      <c r="CB61" s="280"/>
      <c r="CC61" s="280"/>
      <c r="CD61" s="280"/>
      <c r="CE61" s="280"/>
      <c r="CF61" s="280"/>
      <c r="CG61" s="280"/>
      <c r="CH61" s="280"/>
      <c r="DQ61" s="291" t="s">
        <v>174</v>
      </c>
    </row>
    <row r="62" spans="2:121" hidden="1" x14ac:dyDescent="0.25">
      <c r="B62" s="125" t="s">
        <v>151</v>
      </c>
      <c r="AT62" s="450">
        <f>DATE('RB nach Re-Ausk'!BY13,'RB nach Re-Ausk'!BJ13+1,1)</f>
        <v>42370</v>
      </c>
      <c r="AU62" s="451"/>
      <c r="AV62" s="446"/>
      <c r="AW62" s="446"/>
      <c r="AX62" s="446"/>
      <c r="AY62" s="446"/>
      <c r="AZ62" s="446"/>
      <c r="BA62" s="446"/>
      <c r="BB62" s="446"/>
      <c r="BC62" s="446"/>
      <c r="BD62" s="446"/>
      <c r="BE62" s="446"/>
      <c r="BF62" s="446"/>
      <c r="BG62" s="446"/>
      <c r="BH62" s="446"/>
      <c r="BI62" s="446"/>
      <c r="BJ62" s="446"/>
      <c r="BK62" s="447"/>
    </row>
    <row r="63" spans="2:121" hidden="1" x14ac:dyDescent="0.25">
      <c r="B63" s="125" t="s">
        <v>70</v>
      </c>
      <c r="AT63" s="444"/>
      <c r="AU63" s="337"/>
      <c r="AV63" s="337"/>
      <c r="AW63" s="337"/>
      <c r="AX63" s="337"/>
      <c r="AY63" s="337"/>
      <c r="AZ63" s="337"/>
      <c r="BA63" s="337"/>
      <c r="BB63" s="337"/>
      <c r="BC63" s="337"/>
      <c r="BD63" s="337"/>
      <c r="BE63" s="337"/>
      <c r="BF63" s="337"/>
      <c r="BG63" s="337"/>
      <c r="BH63" s="337"/>
      <c r="BI63" s="337"/>
      <c r="BJ63" s="337"/>
      <c r="BK63" s="337"/>
      <c r="BQ63" s="498">
        <f ca="1">TODAY()</f>
        <v>43263</v>
      </c>
      <c r="BR63" s="446"/>
      <c r="BS63" s="446"/>
      <c r="BT63" s="446"/>
      <c r="BU63" s="446"/>
      <c r="BV63" s="446"/>
      <c r="BW63" s="446"/>
      <c r="BX63" s="446"/>
      <c r="BY63" s="446"/>
      <c r="BZ63" s="446"/>
      <c r="CA63" s="446"/>
      <c r="CB63" s="446"/>
      <c r="CC63" s="446"/>
      <c r="CD63" s="446"/>
      <c r="CE63" s="446"/>
      <c r="CF63" s="446"/>
      <c r="CG63" s="446"/>
      <c r="CH63" s="447"/>
    </row>
    <row r="64" spans="2:121" hidden="1" x14ac:dyDescent="0.25">
      <c r="B64" s="125"/>
      <c r="AT64" s="499"/>
      <c r="AU64" s="323"/>
      <c r="AV64" s="323"/>
      <c r="AW64" s="323"/>
      <c r="AX64" s="323"/>
      <c r="AY64" s="323"/>
      <c r="AZ64" s="323"/>
      <c r="BA64" s="323"/>
      <c r="BB64" s="323"/>
      <c r="BC64" s="323"/>
      <c r="BD64" s="323"/>
      <c r="BE64" s="323"/>
      <c r="BF64" s="323"/>
      <c r="BG64" s="323"/>
      <c r="BH64" s="323"/>
      <c r="BI64" s="323"/>
      <c r="BJ64" s="323"/>
      <c r="BK64" s="323"/>
      <c r="BQ64" s="500">
        <f ca="1">DATEDIF('RB nach Re-Ausk'!AT58,'RB nach Re-Ausk'!BQ63,"m")</f>
        <v>725</v>
      </c>
      <c r="BR64" s="393"/>
      <c r="BS64" s="393"/>
      <c r="BT64" s="393"/>
      <c r="BU64" s="393"/>
      <c r="BV64" s="393"/>
      <c r="BW64" s="393"/>
      <c r="BX64" s="393"/>
      <c r="BY64" s="393"/>
      <c r="BZ64" s="393"/>
      <c r="CA64" s="393"/>
      <c r="CB64" s="393"/>
      <c r="CC64" s="393"/>
      <c r="CD64" s="393"/>
      <c r="CE64" s="393"/>
      <c r="CF64" s="393"/>
      <c r="CG64" s="393"/>
      <c r="CH64" s="393"/>
      <c r="CI64" s="125" t="s">
        <v>126</v>
      </c>
    </row>
    <row r="65" spans="2:128" hidden="1" x14ac:dyDescent="0.25">
      <c r="B65" s="125"/>
      <c r="BQ65" s="461">
        <f ca="1">'RB nach Re-Ausk'!BQ64/12</f>
        <v>60.416666666666664</v>
      </c>
      <c r="BR65" s="323"/>
      <c r="BS65" s="323"/>
      <c r="BT65" s="323"/>
      <c r="BU65" s="323"/>
      <c r="BV65" s="323"/>
      <c r="BW65" s="323"/>
      <c r="BX65" s="323"/>
      <c r="BY65" s="323"/>
      <c r="BZ65" s="323"/>
      <c r="CA65" s="323"/>
      <c r="CB65" s="323"/>
      <c r="CC65" s="323"/>
      <c r="CD65" s="323"/>
      <c r="CE65" s="323"/>
      <c r="CF65" s="323"/>
      <c r="CG65" s="323"/>
      <c r="CH65" s="323"/>
    </row>
    <row r="66" spans="2:128" hidden="1" x14ac:dyDescent="0.25">
      <c r="B66" s="125"/>
    </row>
    <row r="67" spans="2:128" hidden="1" x14ac:dyDescent="0.25">
      <c r="B67" s="125"/>
      <c r="BQ67" s="501" t="s">
        <v>146</v>
      </c>
      <c r="BR67" s="443"/>
      <c r="BS67" s="443"/>
      <c r="BT67" s="443"/>
      <c r="BU67" s="443"/>
      <c r="BV67" s="443"/>
      <c r="BW67" s="443"/>
      <c r="BX67" s="443"/>
      <c r="BY67" s="443"/>
      <c r="BZ67" s="443"/>
      <c r="CA67" s="443"/>
      <c r="CB67" s="443"/>
      <c r="CC67" s="443"/>
      <c r="CD67" s="443"/>
      <c r="CE67" s="443"/>
      <c r="CF67" s="443"/>
      <c r="CG67" s="443"/>
      <c r="CH67" s="443"/>
      <c r="CI67" s="292"/>
      <c r="CJ67" s="292"/>
      <c r="CK67" s="292"/>
      <c r="CL67" s="292"/>
      <c r="CM67" s="292"/>
      <c r="CN67" s="292"/>
      <c r="CO67" s="292"/>
      <c r="CP67" s="292"/>
      <c r="CQ67" s="292"/>
      <c r="CR67" s="292"/>
      <c r="CS67" s="292"/>
      <c r="CT67" s="292"/>
      <c r="CU67" s="292"/>
      <c r="CV67" s="292"/>
      <c r="CW67" s="292"/>
      <c r="CX67" s="292"/>
      <c r="CY67" s="493" t="s">
        <v>147</v>
      </c>
      <c r="CZ67" s="494"/>
      <c r="DA67" s="494"/>
      <c r="DB67" s="494"/>
      <c r="DC67" s="494"/>
      <c r="DD67" s="494"/>
      <c r="DE67" s="494"/>
      <c r="DF67" s="494"/>
      <c r="DG67" s="494"/>
      <c r="DH67" s="494"/>
      <c r="DI67" s="494"/>
      <c r="DJ67" s="494"/>
      <c r="DK67" s="494"/>
      <c r="DL67" s="494"/>
      <c r="DM67" s="494"/>
      <c r="DN67" s="494"/>
      <c r="DO67" s="494"/>
      <c r="DP67" s="494"/>
    </row>
    <row r="68" spans="2:128" hidden="1" x14ac:dyDescent="0.25">
      <c r="B68" s="125" t="s">
        <v>125</v>
      </c>
      <c r="BQ68" s="467">
        <f>('RB nach Re-Ausk'!AT59*12+'RB nach Re-Ausk'!BC59)+'RB nach Re-Ausk'!CR18</f>
        <v>696</v>
      </c>
      <c r="BR68" s="323"/>
      <c r="BS68" s="323"/>
      <c r="BT68" s="323"/>
      <c r="BU68" s="323"/>
      <c r="BV68" s="323"/>
      <c r="BW68" s="323"/>
      <c r="BX68" s="323"/>
      <c r="BY68" s="323"/>
      <c r="BZ68" s="323"/>
      <c r="CA68" s="323"/>
      <c r="CB68" s="323"/>
      <c r="CC68" s="323"/>
      <c r="CD68" s="323"/>
      <c r="CE68" s="323"/>
      <c r="CF68" s="323"/>
      <c r="CG68" s="323"/>
      <c r="CH68" s="323"/>
      <c r="CY68" s="448">
        <f>('RB nach Re-Ausk'!AT59*12+'RB nach Re-Ausk'!BC59)+'RB nach Re-Ausk'!CR20</f>
        <v>766</v>
      </c>
      <c r="CZ68" s="446"/>
      <c r="DA68" s="446"/>
      <c r="DB68" s="446"/>
      <c r="DC68" s="446"/>
      <c r="DD68" s="446"/>
      <c r="DE68" s="446"/>
      <c r="DF68" s="446"/>
      <c r="DG68" s="446"/>
      <c r="DH68" s="446"/>
      <c r="DI68" s="446"/>
      <c r="DJ68" s="446"/>
      <c r="DK68" s="446"/>
      <c r="DL68" s="446"/>
      <c r="DM68" s="446"/>
      <c r="DN68" s="446"/>
      <c r="DO68" s="446"/>
      <c r="DP68" s="447"/>
    </row>
    <row r="69" spans="2:128" hidden="1" x14ac:dyDescent="0.25">
      <c r="B69" s="125" t="s">
        <v>124</v>
      </c>
      <c r="BQ69" s="461">
        <f>'RB nach Re-Ausk'!BQ68/12</f>
        <v>58</v>
      </c>
      <c r="BR69" s="323"/>
      <c r="BS69" s="323"/>
      <c r="BT69" s="323"/>
      <c r="BU69" s="323"/>
      <c r="BV69" s="323"/>
      <c r="BW69" s="323"/>
      <c r="BX69" s="323"/>
      <c r="BY69" s="323"/>
      <c r="BZ69" s="323"/>
      <c r="CA69" s="323"/>
      <c r="CB69" s="323"/>
      <c r="CC69" s="323"/>
      <c r="CD69" s="323"/>
      <c r="CE69" s="323"/>
      <c r="CF69" s="323"/>
      <c r="CG69" s="323"/>
      <c r="CH69" s="323"/>
      <c r="CY69" s="461">
        <f>'RB nach Re-Ausk'!CY68/12</f>
        <v>63.833333333333336</v>
      </c>
      <c r="CZ69" s="323"/>
      <c r="DA69" s="323"/>
      <c r="DB69" s="323"/>
      <c r="DC69" s="323"/>
      <c r="DD69" s="323"/>
      <c r="DE69" s="323"/>
      <c r="DF69" s="323"/>
      <c r="DG69" s="323"/>
      <c r="DH69" s="323"/>
      <c r="DI69" s="323"/>
      <c r="DJ69" s="323"/>
      <c r="DK69" s="323"/>
      <c r="DL69" s="323"/>
      <c r="DM69" s="323"/>
      <c r="DN69" s="323"/>
      <c r="DO69" s="323"/>
      <c r="DP69" s="323"/>
    </row>
    <row r="70" spans="2:128" hidden="1" x14ac:dyDescent="0.25"/>
    <row r="71" spans="2:128" ht="15.75" hidden="1" x14ac:dyDescent="0.25">
      <c r="B71" s="293" t="s">
        <v>133</v>
      </c>
    </row>
    <row r="72" spans="2:128" hidden="1" x14ac:dyDescent="0.25">
      <c r="AB72" s="462" t="s">
        <v>132</v>
      </c>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3"/>
      <c r="AY72" s="463"/>
      <c r="AZ72" s="463"/>
      <c r="BA72" s="463"/>
    </row>
    <row r="73" spans="2:128" hidden="1" x14ac:dyDescent="0.25">
      <c r="B73" s="128" t="s">
        <v>134</v>
      </c>
      <c r="AB73" s="453">
        <f>ROUNDDOWN('RB nach Re-Ausk'!BQ69,0)</f>
        <v>58</v>
      </c>
      <c r="AC73" s="464"/>
      <c r="AD73" s="464"/>
      <c r="AE73" s="464"/>
      <c r="AF73" s="464"/>
      <c r="AG73" s="465"/>
      <c r="AH73" s="453">
        <f>'RB nach Re-Ausk'!BQ68-('RB nach Re-Ausk'!AB73*12)</f>
        <v>0</v>
      </c>
      <c r="AI73" s="454"/>
      <c r="AJ73" s="454"/>
      <c r="AK73" s="454"/>
      <c r="AL73" s="454"/>
      <c r="AM73" s="455"/>
      <c r="AN73" s="466">
        <f>DATE('RB nach Re-Ausk'!BY13,'RB nach Re-Ausk'!BJ13+1+'RB nach Re-Ausk'!BQ68-'RB nach Re-Ausk'!BQ59,1)</f>
        <v>42370</v>
      </c>
      <c r="AO73" s="454"/>
      <c r="AP73" s="454"/>
      <c r="AQ73" s="454"/>
      <c r="AR73" s="454"/>
      <c r="AS73" s="454"/>
      <c r="AT73" s="454"/>
      <c r="AU73" s="454"/>
      <c r="AV73" s="454"/>
      <c r="AW73" s="454"/>
      <c r="AX73" s="454"/>
      <c r="AY73" s="454"/>
      <c r="AZ73" s="454"/>
      <c r="BA73" s="455"/>
    </row>
    <row r="74" spans="2:128" hidden="1" x14ac:dyDescent="0.25">
      <c r="B74" s="128"/>
      <c r="AB74" s="452">
        <f>AB73*12+AH73</f>
        <v>696</v>
      </c>
      <c r="AC74" s="446"/>
      <c r="AD74" s="446"/>
      <c r="AE74" s="446"/>
      <c r="AF74" s="446"/>
      <c r="AG74" s="446"/>
      <c r="AH74" s="446"/>
      <c r="AI74" s="446"/>
      <c r="AJ74" s="446"/>
      <c r="AK74" s="446"/>
      <c r="AL74" s="446"/>
      <c r="AM74" s="447"/>
      <c r="AN74" s="185"/>
      <c r="AO74" s="294"/>
      <c r="AP74" s="294"/>
      <c r="AQ74" s="294"/>
      <c r="AR74" s="294"/>
      <c r="AS74" s="294"/>
      <c r="AT74" s="294"/>
      <c r="AU74" s="294"/>
      <c r="AV74" s="294"/>
      <c r="AW74" s="294"/>
      <c r="AX74" s="294"/>
      <c r="AY74" s="294"/>
      <c r="AZ74" s="294"/>
      <c r="BA74" s="294"/>
      <c r="BB74" s="295"/>
    </row>
    <row r="75" spans="2:128" hidden="1" x14ac:dyDescent="0.25">
      <c r="B75" s="286" t="s">
        <v>135</v>
      </c>
      <c r="AB75" s="453">
        <f>ROUNDDOWN('RB nach Re-Ausk'!CY69,0)</f>
        <v>63</v>
      </c>
      <c r="AC75" s="393"/>
      <c r="AD75" s="393"/>
      <c r="AE75" s="393"/>
      <c r="AF75" s="393"/>
      <c r="AG75" s="394"/>
      <c r="AH75" s="453">
        <f>'RB nach Re-Ausk'!CY68-('RB nach Re-Ausk'!AB75*12)</f>
        <v>10</v>
      </c>
      <c r="AI75" s="454"/>
      <c r="AJ75" s="454"/>
      <c r="AK75" s="454"/>
      <c r="AL75" s="454"/>
      <c r="AM75" s="455"/>
      <c r="AN75" s="456">
        <f>DATE('RB nach Re-Ausk'!BY13,'RB nach Re-Ausk'!BJ13+1+'RB nach Re-Ausk'!CY68-'RB nach Re-Ausk'!BQ59,1)</f>
        <v>44501</v>
      </c>
      <c r="AO75" s="457"/>
      <c r="AP75" s="457"/>
      <c r="AQ75" s="457"/>
      <c r="AR75" s="457"/>
      <c r="AS75" s="457"/>
      <c r="AT75" s="457"/>
      <c r="AU75" s="457"/>
      <c r="AV75" s="457"/>
      <c r="AW75" s="457"/>
      <c r="AX75" s="457"/>
      <c r="AY75" s="457"/>
      <c r="AZ75" s="457"/>
      <c r="BA75" s="458"/>
    </row>
    <row r="76" spans="2:128" hidden="1" x14ac:dyDescent="0.25">
      <c r="AB76" s="452">
        <f>AB75*12+AH75</f>
        <v>766</v>
      </c>
      <c r="AC76" s="446"/>
      <c r="AD76" s="446"/>
      <c r="AE76" s="446"/>
      <c r="AF76" s="446"/>
      <c r="AG76" s="446"/>
      <c r="AH76" s="446"/>
      <c r="AI76" s="446"/>
      <c r="AJ76" s="446"/>
      <c r="AK76" s="446"/>
      <c r="AL76" s="446"/>
      <c r="AM76" s="447"/>
      <c r="AN76" s="130"/>
      <c r="AO76" s="296"/>
      <c r="AP76" s="296"/>
      <c r="AQ76" s="296"/>
      <c r="AR76" s="296"/>
      <c r="AS76" s="296"/>
      <c r="AT76" s="296"/>
      <c r="AU76" s="296"/>
      <c r="AV76" s="296"/>
      <c r="AW76" s="296"/>
      <c r="AX76" s="296"/>
      <c r="AY76" s="296"/>
      <c r="AZ76" s="296"/>
      <c r="BA76" s="296"/>
    </row>
    <row r="77" spans="2:128" hidden="1" x14ac:dyDescent="0.25">
      <c r="AB77" s="129"/>
      <c r="AC77" s="280"/>
      <c r="AD77" s="280"/>
      <c r="AE77" s="280"/>
      <c r="AF77" s="280"/>
      <c r="AG77" s="280"/>
      <c r="AH77" s="129"/>
      <c r="AI77" s="296"/>
      <c r="AJ77" s="296"/>
      <c r="AK77" s="296"/>
      <c r="AL77" s="296"/>
      <c r="AM77" s="296"/>
      <c r="AN77" s="130"/>
      <c r="AO77" s="296"/>
      <c r="AP77" s="296"/>
      <c r="AQ77" s="296"/>
      <c r="AR77" s="296"/>
      <c r="AS77" s="296"/>
      <c r="AT77" s="296"/>
      <c r="AU77" s="296"/>
      <c r="AV77" s="296"/>
      <c r="AW77" s="296"/>
      <c r="AX77" s="296"/>
      <c r="AY77" s="296"/>
      <c r="AZ77" s="296"/>
      <c r="BA77" s="296"/>
    </row>
    <row r="78" spans="2:128" ht="15.75" hidden="1" thickBot="1" x14ac:dyDescent="0.3">
      <c r="AB78" s="323" t="s">
        <v>143</v>
      </c>
      <c r="AC78" s="323"/>
      <c r="AD78" s="323"/>
      <c r="AE78" s="323"/>
      <c r="AF78" s="323"/>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CR78" s="286" t="s">
        <v>144</v>
      </c>
    </row>
    <row r="79" spans="2:128" hidden="1" x14ac:dyDescent="0.25">
      <c r="AB79" s="297" t="s">
        <v>136</v>
      </c>
      <c r="AC79" s="298"/>
      <c r="AD79" s="298"/>
      <c r="AE79" s="298"/>
      <c r="AF79" s="298"/>
      <c r="AG79" s="298"/>
      <c r="AH79" s="298"/>
      <c r="AI79" s="298"/>
      <c r="AJ79" s="298"/>
      <c r="AK79" s="298"/>
      <c r="AL79" s="298"/>
      <c r="AM79" s="299"/>
      <c r="AN79" s="297" t="s">
        <v>137</v>
      </c>
      <c r="AO79" s="298"/>
      <c r="AP79" s="298"/>
      <c r="AQ79" s="298"/>
      <c r="AR79" s="298"/>
      <c r="AS79" s="298"/>
      <c r="AT79" s="298"/>
      <c r="AU79" s="298"/>
      <c r="AV79" s="298"/>
      <c r="AW79" s="298"/>
      <c r="AX79" s="298"/>
      <c r="AY79" s="299"/>
      <c r="AZ79" s="297" t="s">
        <v>139</v>
      </c>
      <c r="BA79" s="298"/>
      <c r="BB79" s="298"/>
      <c r="BC79" s="298"/>
      <c r="BD79" s="298"/>
      <c r="BE79" s="298"/>
      <c r="BF79" s="298"/>
      <c r="BG79" s="298"/>
      <c r="BH79" s="298"/>
      <c r="BI79" s="298"/>
      <c r="BJ79" s="298"/>
      <c r="BK79" s="299"/>
      <c r="BL79" s="297" t="s">
        <v>138</v>
      </c>
      <c r="BM79" s="298"/>
      <c r="BN79" s="298"/>
      <c r="BO79" s="298"/>
      <c r="BP79" s="298"/>
      <c r="BQ79" s="298"/>
      <c r="BR79" s="298"/>
      <c r="BS79" s="298"/>
      <c r="BT79" s="298"/>
      <c r="BU79" s="298"/>
      <c r="BV79" s="298"/>
      <c r="BW79" s="299"/>
      <c r="CR79" s="297" t="s">
        <v>139</v>
      </c>
      <c r="CS79" s="298"/>
      <c r="CT79" s="298"/>
      <c r="CU79" s="298"/>
      <c r="CV79" s="298"/>
      <c r="CW79" s="298"/>
      <c r="CX79" s="298"/>
      <c r="CY79" s="298"/>
      <c r="CZ79" s="298"/>
      <c r="DA79" s="298"/>
      <c r="DB79" s="298"/>
      <c r="DC79" s="299"/>
      <c r="DD79" s="297" t="s">
        <v>138</v>
      </c>
      <c r="DE79" s="298"/>
      <c r="DF79" s="298"/>
      <c r="DG79" s="298"/>
      <c r="DH79" s="298"/>
      <c r="DI79" s="298"/>
      <c r="DJ79" s="298"/>
      <c r="DK79" s="298"/>
      <c r="DL79" s="298"/>
      <c r="DM79" s="298"/>
      <c r="DN79" s="298"/>
      <c r="DO79" s="299"/>
    </row>
    <row r="80" spans="2:128" hidden="1" x14ac:dyDescent="0.25">
      <c r="B80" s="286" t="s">
        <v>141</v>
      </c>
      <c r="AB80" s="473" t="str">
        <f>'RE-P Nebenrechnung'!B87</f>
        <v>66</v>
      </c>
      <c r="AC80" s="335"/>
      <c r="AD80" s="335"/>
      <c r="AE80" s="335"/>
      <c r="AF80" s="335"/>
      <c r="AG80" s="335"/>
      <c r="AH80" s="335">
        <f>'RE-P Nebenrechnung'!B89</f>
        <v>8</v>
      </c>
      <c r="AI80" s="335"/>
      <c r="AJ80" s="335"/>
      <c r="AK80" s="335"/>
      <c r="AL80" s="335"/>
      <c r="AM80" s="472"/>
      <c r="AN80" s="473" t="str">
        <f>'RE-P Nebenrechnung'!E87</f>
        <v>64</v>
      </c>
      <c r="AO80" s="335"/>
      <c r="AP80" s="335"/>
      <c r="AQ80" s="335"/>
      <c r="AR80" s="335"/>
      <c r="AS80" s="335"/>
      <c r="AT80" s="335">
        <f>'RE-P Nebenrechnung'!E89</f>
        <v>8</v>
      </c>
      <c r="AU80" s="335"/>
      <c r="AV80" s="335"/>
      <c r="AW80" s="335"/>
      <c r="AX80" s="335"/>
      <c r="AY80" s="472"/>
      <c r="AZ80" s="473" t="str">
        <f>'RE-P Nebenrechnung'!C87</f>
        <v>64</v>
      </c>
      <c r="BA80" s="335"/>
      <c r="BB80" s="335"/>
      <c r="BC80" s="335"/>
      <c r="BD80" s="335"/>
      <c r="BE80" s="335"/>
      <c r="BF80" s="335">
        <f>'RE-P Nebenrechnung'!C89</f>
        <v>8</v>
      </c>
      <c r="BG80" s="335"/>
      <c r="BH80" s="335"/>
      <c r="BI80" s="335"/>
      <c r="BJ80" s="335"/>
      <c r="BK80" s="472"/>
      <c r="BL80" s="471" t="str">
        <f>'RE-P Nebenrechnung'!B87</f>
        <v>66</v>
      </c>
      <c r="BM80" s="343"/>
      <c r="BN80" s="343"/>
      <c r="BO80" s="343"/>
      <c r="BP80" s="343"/>
      <c r="BQ80" s="343"/>
      <c r="BR80" s="335">
        <f>'RE-P Nebenrechnung'!B89</f>
        <v>8</v>
      </c>
      <c r="BS80" s="335"/>
      <c r="BT80" s="335"/>
      <c r="BU80" s="335"/>
      <c r="BV80" s="335"/>
      <c r="BW80" s="472"/>
      <c r="CE80" s="286" t="s">
        <v>140</v>
      </c>
      <c r="CR80" s="473" t="str">
        <f>'RE-P Nebenrechnung'!D87</f>
        <v>61</v>
      </c>
      <c r="CS80" s="335"/>
      <c r="CT80" s="335"/>
      <c r="CU80" s="335"/>
      <c r="CV80" s="335"/>
      <c r="CW80" s="335"/>
      <c r="CX80" s="335">
        <f>'RE-P Nebenrechnung'!D89</f>
        <v>8</v>
      </c>
      <c r="CY80" s="335"/>
      <c r="CZ80" s="335"/>
      <c r="DA80" s="335"/>
      <c r="DB80" s="335"/>
      <c r="DC80" s="472"/>
      <c r="DD80" s="473" t="str">
        <f>'RE-P Nebenrechnung'!F87</f>
        <v>63</v>
      </c>
      <c r="DE80" s="335"/>
      <c r="DF80" s="335"/>
      <c r="DG80" s="335"/>
      <c r="DH80" s="335"/>
      <c r="DI80" s="335"/>
      <c r="DJ80" s="335">
        <f>'RE-P Nebenrechnung'!F89</f>
        <v>0</v>
      </c>
      <c r="DK80" s="335"/>
      <c r="DL80" s="335"/>
      <c r="DM80" s="335"/>
      <c r="DN80" s="335"/>
      <c r="DO80" s="472"/>
      <c r="DX80" s="291" t="s">
        <v>182</v>
      </c>
    </row>
    <row r="81" spans="2:131" ht="15.75" hidden="1" thickBot="1" x14ac:dyDescent="0.3">
      <c r="B81" s="286" t="s">
        <v>142</v>
      </c>
      <c r="AB81" s="468">
        <f>AB80*12+AH80</f>
        <v>800</v>
      </c>
      <c r="AC81" s="469"/>
      <c r="AD81" s="469"/>
      <c r="AE81" s="469"/>
      <c r="AF81" s="469"/>
      <c r="AG81" s="469"/>
      <c r="AH81" s="469"/>
      <c r="AI81" s="469"/>
      <c r="AJ81" s="469"/>
      <c r="AK81" s="469"/>
      <c r="AL81" s="469"/>
      <c r="AM81" s="470"/>
      <c r="AN81" s="468">
        <f>AN80*12+AT80</f>
        <v>776</v>
      </c>
      <c r="AO81" s="469"/>
      <c r="AP81" s="469"/>
      <c r="AQ81" s="469"/>
      <c r="AR81" s="469"/>
      <c r="AS81" s="469"/>
      <c r="AT81" s="469"/>
      <c r="AU81" s="469"/>
      <c r="AV81" s="469"/>
      <c r="AW81" s="469"/>
      <c r="AX81" s="469"/>
      <c r="AY81" s="470"/>
      <c r="AZ81" s="468">
        <f>AZ80*12+BF80</f>
        <v>776</v>
      </c>
      <c r="BA81" s="469"/>
      <c r="BB81" s="469"/>
      <c r="BC81" s="469"/>
      <c r="BD81" s="469"/>
      <c r="BE81" s="469"/>
      <c r="BF81" s="469"/>
      <c r="BG81" s="469"/>
      <c r="BH81" s="469"/>
      <c r="BI81" s="469"/>
      <c r="BJ81" s="469"/>
      <c r="BK81" s="470"/>
      <c r="BL81" s="468">
        <f>AB81</f>
        <v>800</v>
      </c>
      <c r="BM81" s="469"/>
      <c r="BN81" s="469"/>
      <c r="BO81" s="469"/>
      <c r="BP81" s="469"/>
      <c r="BQ81" s="469"/>
      <c r="BR81" s="469"/>
      <c r="BS81" s="469"/>
      <c r="BT81" s="469"/>
      <c r="BU81" s="469"/>
      <c r="BV81" s="469"/>
      <c r="BW81" s="470"/>
      <c r="CR81" s="468">
        <f>CR80*12+CX80</f>
        <v>740</v>
      </c>
      <c r="CS81" s="469"/>
      <c r="CT81" s="469"/>
      <c r="CU81" s="469"/>
      <c r="CV81" s="469"/>
      <c r="CW81" s="469"/>
      <c r="CX81" s="469"/>
      <c r="CY81" s="469"/>
      <c r="CZ81" s="469"/>
      <c r="DA81" s="469"/>
      <c r="DB81" s="469"/>
      <c r="DC81" s="470"/>
      <c r="DD81" s="468">
        <f>DD80*12+DJ80</f>
        <v>756</v>
      </c>
      <c r="DE81" s="469"/>
      <c r="DF81" s="469"/>
      <c r="DG81" s="469"/>
      <c r="DH81" s="469"/>
      <c r="DI81" s="469"/>
      <c r="DJ81" s="469"/>
      <c r="DK81" s="469"/>
      <c r="DL81" s="469"/>
      <c r="DM81" s="469"/>
      <c r="DN81" s="469"/>
      <c r="DO81" s="470"/>
    </row>
    <row r="82" spans="2:131" ht="15.75" hidden="1" thickBot="1" x14ac:dyDescent="0.3">
      <c r="B82" s="300" t="s">
        <v>145</v>
      </c>
      <c r="AB82" s="475">
        <f>AB81</f>
        <v>800</v>
      </c>
      <c r="AC82" s="476"/>
      <c r="AD82" s="476"/>
      <c r="AE82" s="476"/>
      <c r="AF82" s="476"/>
      <c r="AG82" s="476"/>
      <c r="AH82" s="476"/>
      <c r="AI82" s="476"/>
      <c r="AJ82" s="476"/>
      <c r="AK82" s="476"/>
      <c r="AL82" s="476"/>
      <c r="AM82" s="477"/>
      <c r="AN82" s="478">
        <f>IF(MAX(AB76,AN81)&gt;AB81,AB81,MAX(AB76,AN81))</f>
        <v>776</v>
      </c>
      <c r="AO82" s="476"/>
      <c r="AP82" s="476"/>
      <c r="AQ82" s="476"/>
      <c r="AR82" s="476"/>
      <c r="AS82" s="476"/>
      <c r="AT82" s="476"/>
      <c r="AU82" s="476"/>
      <c r="AV82" s="476"/>
      <c r="AW82" s="476"/>
      <c r="AX82" s="476"/>
      <c r="AY82" s="477"/>
      <c r="AZ82" s="478" t="str">
        <f>IF('RB nach Re-Ausk'!BJ9="nein","",IF(MAX(AB74,AZ81)&gt;AB81,AB81,MAX(AB74,AZ81)))</f>
        <v/>
      </c>
      <c r="BA82" s="476"/>
      <c r="BB82" s="476"/>
      <c r="BC82" s="476"/>
      <c r="BD82" s="476"/>
      <c r="BE82" s="476"/>
      <c r="BF82" s="476"/>
      <c r="BG82" s="476"/>
      <c r="BH82" s="476"/>
      <c r="BI82" s="476"/>
      <c r="BJ82" s="476"/>
      <c r="BK82" s="477"/>
      <c r="BL82" s="478">
        <f>MAX(AB74,BL81)</f>
        <v>800</v>
      </c>
      <c r="BM82" s="476"/>
      <c r="BN82" s="476"/>
      <c r="BO82" s="476"/>
      <c r="BP82" s="476"/>
      <c r="BQ82" s="476"/>
      <c r="BR82" s="476"/>
      <c r="BS82" s="476"/>
      <c r="BT82" s="476"/>
      <c r="BU82" s="476"/>
      <c r="BV82" s="476"/>
      <c r="BW82" s="476"/>
      <c r="BX82" s="495">
        <f>MIN(AB82,AN82,AZ82,BL82)</f>
        <v>776</v>
      </c>
      <c r="BY82" s="496"/>
      <c r="BZ82" s="496"/>
      <c r="CA82" s="496"/>
      <c r="CB82" s="496"/>
      <c r="CC82" s="496"/>
      <c r="CD82" s="496"/>
      <c r="CE82" s="496"/>
      <c r="CF82" s="496"/>
      <c r="CG82" s="496"/>
      <c r="CH82" s="496"/>
      <c r="CI82" s="497"/>
      <c r="CR82" s="475" t="str">
        <f>IF('RB nach Re-Ausk'!BJ9="nein","",IF(MAX(AB74,CR81)&gt;AB81,AB81,MAX(AB74,CR81)))</f>
        <v/>
      </c>
      <c r="CS82" s="476"/>
      <c r="CT82" s="476"/>
      <c r="CU82" s="476"/>
      <c r="CV82" s="476"/>
      <c r="CW82" s="476"/>
      <c r="CX82" s="476"/>
      <c r="CY82" s="476"/>
      <c r="CZ82" s="476"/>
      <c r="DA82" s="476"/>
      <c r="DB82" s="476"/>
      <c r="DC82" s="477"/>
      <c r="DD82" s="475">
        <f>IF(MAX(AB74,DD81)&gt;AB81,AB81,MAX(AB74,DD81))</f>
        <v>756</v>
      </c>
      <c r="DE82" s="476"/>
      <c r="DF82" s="476"/>
      <c r="DG82" s="476"/>
      <c r="DH82" s="476"/>
      <c r="DI82" s="476"/>
      <c r="DJ82" s="476"/>
      <c r="DK82" s="476"/>
      <c r="DL82" s="476"/>
      <c r="DM82" s="476"/>
      <c r="DN82" s="476"/>
      <c r="DO82" s="476"/>
      <c r="DP82" s="495">
        <f>MIN(CR82,DD82)</f>
        <v>756</v>
      </c>
      <c r="DQ82" s="496"/>
      <c r="DR82" s="496"/>
      <c r="DS82" s="496"/>
      <c r="DT82" s="496"/>
      <c r="DU82" s="496"/>
      <c r="DV82" s="496"/>
      <c r="DW82" s="496"/>
      <c r="DX82" s="496"/>
      <c r="DY82" s="496"/>
      <c r="DZ82" s="496"/>
      <c r="EA82" s="497"/>
    </row>
    <row r="83" spans="2:131" ht="15.75" hidden="1" thickBot="1" x14ac:dyDescent="0.3">
      <c r="AB83" s="375"/>
      <c r="AC83" s="375"/>
      <c r="AD83" s="375"/>
      <c r="AE83" s="375"/>
      <c r="AF83" s="375"/>
      <c r="AG83" s="375"/>
      <c r="AH83" s="375"/>
      <c r="AI83" s="375"/>
      <c r="AJ83" s="375"/>
      <c r="AK83" s="375"/>
      <c r="AL83" s="375"/>
      <c r="AM83" s="375"/>
      <c r="AN83" s="474"/>
      <c r="AO83" s="375"/>
      <c r="AP83" s="375"/>
      <c r="AQ83" s="375"/>
      <c r="AR83" s="375"/>
      <c r="AS83" s="375"/>
      <c r="AT83" s="375"/>
      <c r="AU83" s="375"/>
      <c r="AV83" s="375"/>
      <c r="AW83" s="375"/>
      <c r="AX83" s="375"/>
      <c r="AY83" s="375"/>
      <c r="AZ83" s="474"/>
      <c r="BA83" s="375"/>
      <c r="BB83" s="375"/>
      <c r="BC83" s="375"/>
      <c r="BD83" s="375"/>
      <c r="BE83" s="375"/>
      <c r="BF83" s="375"/>
      <c r="BG83" s="375"/>
      <c r="BH83" s="375"/>
      <c r="BI83" s="375"/>
      <c r="BJ83" s="375"/>
      <c r="BK83" s="375"/>
      <c r="BL83" s="474"/>
      <c r="BM83" s="474"/>
      <c r="BN83" s="474"/>
      <c r="BO83" s="474"/>
      <c r="BP83" s="474"/>
      <c r="BQ83" s="474"/>
      <c r="BR83" s="375"/>
      <c r="BS83" s="375"/>
      <c r="BT83" s="375"/>
      <c r="BU83" s="375"/>
      <c r="BV83" s="375"/>
      <c r="BW83" s="375"/>
      <c r="BX83" s="486">
        <f>ROUNDDOWN(BX82/12,0)</f>
        <v>64</v>
      </c>
      <c r="BY83" s="487"/>
      <c r="BZ83" s="487"/>
      <c r="CA83" s="487"/>
      <c r="CB83" s="487"/>
      <c r="CC83" s="487"/>
      <c r="CD83" s="488">
        <f>BX82-(BX83*12)</f>
        <v>8</v>
      </c>
      <c r="CE83" s="488"/>
      <c r="CF83" s="488"/>
      <c r="CG83" s="488"/>
      <c r="CH83" s="488"/>
      <c r="CI83" s="489"/>
      <c r="CR83" s="375"/>
      <c r="CS83" s="375"/>
      <c r="CT83" s="375"/>
      <c r="CU83" s="375"/>
      <c r="CV83" s="375"/>
      <c r="CW83" s="375"/>
      <c r="CX83" s="375"/>
      <c r="CY83" s="375"/>
      <c r="CZ83" s="375"/>
      <c r="DA83" s="375"/>
      <c r="DB83" s="375"/>
      <c r="DC83" s="375"/>
      <c r="DD83" s="375"/>
      <c r="DE83" s="375"/>
      <c r="DF83" s="375"/>
      <c r="DG83" s="375"/>
      <c r="DH83" s="375"/>
      <c r="DI83" s="375"/>
      <c r="DJ83" s="375"/>
      <c r="DK83" s="375"/>
      <c r="DL83" s="375"/>
      <c r="DM83" s="375"/>
      <c r="DN83" s="375"/>
      <c r="DO83" s="375"/>
      <c r="DP83" s="486">
        <f>ROUNDDOWN(DP82/12,0)</f>
        <v>63</v>
      </c>
      <c r="DQ83" s="487"/>
      <c r="DR83" s="487"/>
      <c r="DS83" s="487"/>
      <c r="DT83" s="487"/>
      <c r="DU83" s="487"/>
      <c r="DV83" s="488">
        <f>DP82-(DP83*12)</f>
        <v>0</v>
      </c>
      <c r="DW83" s="488"/>
      <c r="DX83" s="488"/>
      <c r="DY83" s="488"/>
      <c r="DZ83" s="488"/>
      <c r="EA83" s="489"/>
    </row>
    <row r="84" spans="2:131" hidden="1" x14ac:dyDescent="0.25">
      <c r="BX84" s="291" t="s">
        <v>181</v>
      </c>
    </row>
    <row r="85" spans="2:131" hidden="1" x14ac:dyDescent="0.25"/>
    <row r="86" spans="2:131" hidden="1" x14ac:dyDescent="0.25"/>
    <row r="87" spans="2:131" hidden="1" x14ac:dyDescent="0.25"/>
    <row r="88" spans="2:131" hidden="1" x14ac:dyDescent="0.25"/>
    <row r="89" spans="2:131" hidden="1" x14ac:dyDescent="0.25"/>
    <row r="90" spans="2:131" hidden="1" x14ac:dyDescent="0.25"/>
    <row r="91" spans="2:131" hidden="1" x14ac:dyDescent="0.25"/>
    <row r="92" spans="2:131" hidden="1" x14ac:dyDescent="0.25"/>
    <row r="93" spans="2:131" hidden="1" x14ac:dyDescent="0.25"/>
    <row r="94" spans="2:131" hidden="1" x14ac:dyDescent="0.25"/>
    <row r="95" spans="2:131" hidden="1" x14ac:dyDescent="0.25"/>
    <row r="96" spans="2:131"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sheetData>
  <sheetProtection password="DFA8" sheet="1" objects="1" scenarios="1" selectLockedCells="1" selectUnlockedCells="1"/>
  <mergeCells count="141">
    <mergeCell ref="EG8:EW8"/>
    <mergeCell ref="DP82:EA82"/>
    <mergeCell ref="DP83:DU83"/>
    <mergeCell ref="DV83:EA83"/>
    <mergeCell ref="CR83:CW83"/>
    <mergeCell ref="CX83:DC83"/>
    <mergeCell ref="DD83:DI83"/>
    <mergeCell ref="DJ83:DO83"/>
    <mergeCell ref="DU7:DW8"/>
    <mergeCell ref="DX7:EA8"/>
    <mergeCell ref="EB7:EF8"/>
    <mergeCell ref="BQ59:CH59"/>
    <mergeCell ref="BQ60:CH60"/>
    <mergeCell ref="BQ63:CH63"/>
    <mergeCell ref="BQ64:CH64"/>
    <mergeCell ref="CR81:DC81"/>
    <mergeCell ref="DD81:DO81"/>
    <mergeCell ref="CR82:DC82"/>
    <mergeCell ref="DD82:DO82"/>
    <mergeCell ref="BR80:BW80"/>
    <mergeCell ref="CX80:DC80"/>
    <mergeCell ref="DD80:DI80"/>
    <mergeCell ref="DJ80:DO80"/>
    <mergeCell ref="CR80:CW80"/>
    <mergeCell ref="BQ69:CH69"/>
    <mergeCell ref="BQ68:CH68"/>
    <mergeCell ref="BX82:CI82"/>
    <mergeCell ref="BX83:CC83"/>
    <mergeCell ref="CD83:CI83"/>
    <mergeCell ref="AZ81:BK81"/>
    <mergeCell ref="BL81:BW81"/>
    <mergeCell ref="BL82:BW82"/>
    <mergeCell ref="AZ80:BE80"/>
    <mergeCell ref="BF80:BK80"/>
    <mergeCell ref="AZ83:BE83"/>
    <mergeCell ref="BF83:BK83"/>
    <mergeCell ref="BL80:BQ80"/>
    <mergeCell ref="AB74:AM74"/>
    <mergeCell ref="AB76:AM76"/>
    <mergeCell ref="AB82:AM82"/>
    <mergeCell ref="AN82:AY82"/>
    <mergeCell ref="AZ82:BK82"/>
    <mergeCell ref="BL83:BQ83"/>
    <mergeCell ref="AB78:BW78"/>
    <mergeCell ref="AN83:AS83"/>
    <mergeCell ref="AT83:AY83"/>
    <mergeCell ref="AB81:AM81"/>
    <mergeCell ref="AB83:AG83"/>
    <mergeCell ref="AH83:AM83"/>
    <mergeCell ref="AN80:AS80"/>
    <mergeCell ref="AT80:AY80"/>
    <mergeCell ref="AN81:AY81"/>
    <mergeCell ref="AB80:AG80"/>
    <mergeCell ref="AB75:AG75"/>
    <mergeCell ref="AH75:AM75"/>
    <mergeCell ref="AN75:BA75"/>
    <mergeCell ref="AH80:AM80"/>
    <mergeCell ref="BR83:BW83"/>
    <mergeCell ref="B6:AS6"/>
    <mergeCell ref="BF6:CQ6"/>
    <mergeCell ref="B7:BI8"/>
    <mergeCell ref="BJ7:CM8"/>
    <mergeCell ref="M51:P51"/>
    <mergeCell ref="M52:P52"/>
    <mergeCell ref="M53:P53"/>
    <mergeCell ref="M54:P54"/>
    <mergeCell ref="S45:AB45"/>
    <mergeCell ref="S46:AB46"/>
    <mergeCell ref="S47:AB47"/>
    <mergeCell ref="S48:AB48"/>
    <mergeCell ref="M45:P45"/>
    <mergeCell ref="M46:P46"/>
    <mergeCell ref="M47:P47"/>
    <mergeCell ref="M48:P48"/>
    <mergeCell ref="M49:P49"/>
    <mergeCell ref="M50:P50"/>
    <mergeCell ref="BJ12:BX12"/>
    <mergeCell ref="BY12:CM12"/>
    <mergeCell ref="B13:BI14"/>
    <mergeCell ref="BJ13:BX14"/>
    <mergeCell ref="BY13:CM14"/>
    <mergeCell ref="B9:BI10"/>
    <mergeCell ref="BJ9:CM10"/>
    <mergeCell ref="DP7:DT8"/>
    <mergeCell ref="M43:P43"/>
    <mergeCell ref="M44:P44"/>
    <mergeCell ref="S42:AB42"/>
    <mergeCell ref="B20:BI21"/>
    <mergeCell ref="BJ20:CM21"/>
    <mergeCell ref="CR30:EG33"/>
    <mergeCell ref="B32:BI33"/>
    <mergeCell ref="BJ32:CM33"/>
    <mergeCell ref="BY27:CM28"/>
    <mergeCell ref="BJ29:BX29"/>
    <mergeCell ref="BY29:CM29"/>
    <mergeCell ref="B30:BI31"/>
    <mergeCell ref="BJ30:BX31"/>
    <mergeCell ref="BY30:CM31"/>
    <mergeCell ref="BJ26:BX26"/>
    <mergeCell ref="S43:AB43"/>
    <mergeCell ref="S44:AB44"/>
    <mergeCell ref="DL21:DV21"/>
    <mergeCell ref="CR7:DO8"/>
    <mergeCell ref="DL24:DV24"/>
    <mergeCell ref="DW24:EF24"/>
    <mergeCell ref="EG7:EW7"/>
    <mergeCell ref="AT59:BB59"/>
    <mergeCell ref="BC59:BK59"/>
    <mergeCell ref="AT58:BK58"/>
    <mergeCell ref="AT62:BK62"/>
    <mergeCell ref="AT63:BK63"/>
    <mergeCell ref="DW21:EF21"/>
    <mergeCell ref="CR17:DK17"/>
    <mergeCell ref="DL16:EF16"/>
    <mergeCell ref="DL17:EF17"/>
    <mergeCell ref="CR16:DK16"/>
    <mergeCell ref="B18:BI19"/>
    <mergeCell ref="BJ18:CM19"/>
    <mergeCell ref="BY26:CM26"/>
    <mergeCell ref="CR26:EG28"/>
    <mergeCell ref="B27:BI28"/>
    <mergeCell ref="BJ27:BX28"/>
    <mergeCell ref="CR18:DK19"/>
    <mergeCell ref="DL18:EF18"/>
    <mergeCell ref="DL19:DV19"/>
    <mergeCell ref="DW19:EF19"/>
    <mergeCell ref="DL20:EF20"/>
    <mergeCell ref="CR20:DK21"/>
    <mergeCell ref="DL23:DV23"/>
    <mergeCell ref="DW23:EF23"/>
    <mergeCell ref="BC60:BK60"/>
    <mergeCell ref="BQ67:CH67"/>
    <mergeCell ref="CY67:DP67"/>
    <mergeCell ref="BQ65:CH65"/>
    <mergeCell ref="AB72:BA72"/>
    <mergeCell ref="CY68:DP68"/>
    <mergeCell ref="CY69:DP69"/>
    <mergeCell ref="AB73:AG73"/>
    <mergeCell ref="AH73:AM73"/>
    <mergeCell ref="AN73:BA73"/>
    <mergeCell ref="AT64:BK64"/>
  </mergeCells>
  <dataValidations count="10">
    <dataValidation type="date" allowBlank="1" showInputMessage="1" showErrorMessage="1" errorTitle="Datumsformat/ Zukunft" error="Der Eingegebene Wert ist kein korrektes Datumsformat oder liegt in der Zukunft. " sqref="BJ32:CM33" xr:uid="{DD893FAA-7D58-40A1-A3BE-61970706068B}">
      <formula1>42368</formula1>
      <formula2>TODAY()</formula2>
    </dataValidation>
    <dataValidation type="list" allowBlank="1" showInputMessage="1" showErrorMessage="1" sqref="BK22:BK25" xr:uid="{23544852-87F4-4477-A5AD-56FA98BCB459}">
      <formula1>$AA$148:$AA$149</formula1>
    </dataValidation>
    <dataValidation type="decimal" allowBlank="1" showInputMessage="1" showErrorMessage="1" errorTitle="hoher Wert" error="Der eingegebene Wert ist unrealistisch hoch. Bei so vielen Entgeltpunkten hat man eine auskömmliche Rente." sqref="BY30:BY31 BJ30:BJ31" xr:uid="{410B8E96-5BE3-46B1-A884-13AD50F71696}">
      <formula1>0</formula1>
      <formula2>100</formula2>
    </dataValidation>
    <dataValidation type="whole" allowBlank="1" showInputMessage="1" showErrorMessage="1" errorTitle="Beitragsbemessungsgrenz" error="Die Eingabe überschreitet die Beitragsbemessungsgrenze. Hier können nur Werte bis zur Beitragsbemessungsgrenze des Vorjahres eingegeben werden." sqref="BY27:BY28" xr:uid="{0E69DDF3-8AD0-46F9-97D6-F32A2D91DA0A}">
      <formula1>0</formula1>
      <formula2>68400</formula2>
    </dataValidation>
    <dataValidation type="date" allowBlank="1" showInputMessage="1" showErrorMessage="1" sqref="BJ7:BK8" xr:uid="{62B87B09-D4CC-4F0F-AB53-830A26C614AB}">
      <formula1>16438</formula1>
      <formula2>36525</formula2>
    </dataValidation>
    <dataValidation type="whole" allowBlank="1" showInputMessage="1" showErrorMessage="1" errorTitle="Beitragsbemessungsgrenze" error="Die Eingabe überschreitet die Beitragsbemessungsgrenze. Hier können nur Werte bis zur Beitragsbemessungsgrenze des Vorjahres eingegeben werden." sqref="BJ27:BJ28" xr:uid="{8614AAA4-1BE1-422B-BC97-706EBE7B5483}">
      <formula1>0</formula1>
      <formula2>76200</formula2>
    </dataValidation>
    <dataValidation type="list" allowBlank="1" showInputMessage="1" showErrorMessage="1" sqref="BJ13:BJ14" xr:uid="{00000000-0002-0000-0000-000003000000}">
      <formula1>$M$43:$M$54</formula1>
    </dataValidation>
    <dataValidation type="list" allowBlank="1" showInputMessage="1" showErrorMessage="1" sqref="BY13:BY15" xr:uid="{00000000-0002-0000-0000-000005000000}">
      <formula1>$S$43:$S$48</formula1>
    </dataValidation>
    <dataValidation type="whole" allowBlank="1" showInputMessage="1" showErrorMessage="1" sqref="CR18" xr:uid="{00000000-0002-0000-0000-000001000000}">
      <formula1>1</formula1>
      <formula2>540</formula2>
    </dataValidation>
    <dataValidation type="list" allowBlank="1" showInputMessage="1" showErrorMessage="1" sqref="BJ9:CM10 BJ18:CM21" xr:uid="{ABEB064D-675D-4CB9-9004-481A48B1EA42}">
      <formula1>$B$42:$B$43</formula1>
    </dataValidation>
  </dataValidation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 id="{9741ACCC-D1BB-4B7E-98DD-25A60DF505EF}">
            <xm:f>'teure Fehler vermeiden'!$X$4="Netze BW"</xm:f>
            <x14:dxf>
              <font>
                <strike val="0"/>
                <color auto="1"/>
              </font>
            </x14:dxf>
          </x14:cfRule>
          <xm:sqref>BJ7:CM11 CR9:EG10 CR13 DM13 BJ12:BJ13 CR22:EG22 CR25:EG33 CR23:CR24 CT23:DK24 EG23:EG24 CR7 DP7:EF8 B22:CM33 B16:CM17</xm:sqref>
        </x14:conditionalFormatting>
        <x14:conditionalFormatting xmlns:xm="http://schemas.microsoft.com/office/excel/2006/main">
          <x14:cfRule type="expression" priority="11" id="{73366561-D895-42B0-87EB-925E3230AD7C}">
            <xm:f>'teure Fehler vermeiden'!$X$4="Netze BW"</xm:f>
            <x14:dxf>
              <font>
                <strike val="0"/>
                <color auto="1"/>
              </font>
            </x14:dxf>
          </x14:cfRule>
          <xm:sqref>BJ18:CM19</xm:sqref>
        </x14:conditionalFormatting>
        <x14:conditionalFormatting xmlns:xm="http://schemas.microsoft.com/office/excel/2006/main">
          <x14:cfRule type="expression" priority="14" id="{ADAFC64F-AAD3-45CE-9647-4A9BAD38DB6F}">
            <xm:f>'teure Fehler vermeiden'!$X$4="Netze BW"</xm:f>
            <x14:dxf>
              <font>
                <strike val="0"/>
                <color auto="1"/>
              </font>
            </x14:dxf>
          </x14:cfRule>
          <xm:sqref>B7:BI12</xm:sqref>
        </x14:conditionalFormatting>
        <x14:conditionalFormatting xmlns:xm="http://schemas.microsoft.com/office/excel/2006/main">
          <x14:cfRule type="expression" priority="12" id="{28E9BB2D-893A-4E80-B2FE-85D16DE988D0}">
            <xm:f>'teure Fehler vermeiden'!$X$4="Netze BW"</xm:f>
            <x14:dxf>
              <font>
                <strike val="0"/>
                <color auto="1"/>
              </font>
            </x14:dxf>
          </x14:cfRule>
          <xm:sqref>B18:BI19</xm:sqref>
        </x14:conditionalFormatting>
        <x14:conditionalFormatting xmlns:xm="http://schemas.microsoft.com/office/excel/2006/main">
          <x14:cfRule type="expression" priority="7" id="{E66D3B35-752A-444B-9343-913776159D26}">
            <xm:f>'teure Fehler vermeiden'!$X$4="Netze BW"</xm:f>
            <x14:dxf>
              <font>
                <strike val="0"/>
                <color auto="1"/>
              </font>
            </x14:dxf>
          </x14:cfRule>
          <xm:sqref>BJ20:CM21</xm:sqref>
        </x14:conditionalFormatting>
        <x14:conditionalFormatting xmlns:xm="http://schemas.microsoft.com/office/excel/2006/main">
          <x14:cfRule type="expression" priority="8" id="{651D50EC-C7FA-4D0D-B5EB-FEEB74C11182}">
            <xm:f>'teure Fehler vermeiden'!$X$4="Netze BW"</xm:f>
            <x14:dxf>
              <font>
                <strike val="0"/>
                <color auto="1"/>
              </font>
            </x14:dxf>
          </x14:cfRule>
          <xm:sqref>B20:BI21</xm:sqref>
        </x14:conditionalFormatting>
        <x14:conditionalFormatting xmlns:xm="http://schemas.microsoft.com/office/excel/2006/main">
          <x14:cfRule type="expression" priority="3" id="{E0F6CA9E-9AB1-4FF5-90C4-593BCABD557F}">
            <xm:f>'teure Fehler vermeiden'!$X$4="Netze BW"</xm:f>
            <x14:dxf>
              <font>
                <strike val="0"/>
                <color auto="1"/>
              </font>
            </x14:dxf>
          </x14:cfRule>
          <xm:sqref>BY13</xm:sqref>
        </x14:conditionalFormatting>
        <x14:conditionalFormatting xmlns:xm="http://schemas.microsoft.com/office/excel/2006/main">
          <x14:cfRule type="expression" priority="2" id="{6A58BEB9-D706-46B1-8C53-201B9AB80154}">
            <xm:f>'teure Fehler vermeiden'!$X$4="Netze BW"</xm:f>
            <x14:dxf>
              <font>
                <strike val="0"/>
                <color auto="1"/>
              </font>
            </x14:dxf>
          </x14:cfRule>
          <xm:sqref>BY12</xm:sqref>
        </x14:conditionalFormatting>
        <x14:conditionalFormatting xmlns:xm="http://schemas.microsoft.com/office/excel/2006/main">
          <x14:cfRule type="expression" priority="4" id="{9064B5CD-0045-4A9D-AEEA-69186ACBBAC0}">
            <xm:f>'teure Fehler vermeiden'!$X$4="Netze BW"</xm:f>
            <x14:dxf>
              <font>
                <strike val="0"/>
                <color auto="1"/>
              </font>
            </x14:dxf>
          </x14:cfRule>
          <xm:sqref>B13:B15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79356-01CA-41BF-B79F-BE6043127F3E}">
  <dimension ref="B1:GX226"/>
  <sheetViews>
    <sheetView showGridLines="0" topLeftCell="A227" zoomScaleNormal="100" workbookViewId="0">
      <selection activeCell="A227" sqref="A227"/>
    </sheetView>
  </sheetViews>
  <sheetFormatPr baseColWidth="10" defaultColWidth="11.42578125" defaultRowHeight="15" x14ac:dyDescent="0.25"/>
  <cols>
    <col min="1" max="162" width="0.7109375" style="286" customWidth="1"/>
    <col min="163" max="163" width="0.5703125" style="286" customWidth="1"/>
    <col min="164" max="205" width="0.7109375" style="286" customWidth="1"/>
    <col min="206" max="16384" width="11.42578125" style="286"/>
  </cols>
  <sheetData>
    <row r="1" spans="2:195" s="2" customFormat="1" ht="15.75" hidden="1" customHeight="1" x14ac:dyDescent="0.2">
      <c r="B1" s="1" t="s">
        <v>30</v>
      </c>
      <c r="BK1" s="3"/>
      <c r="BL1" s="3"/>
      <c r="BM1" s="3"/>
      <c r="BN1" s="3"/>
      <c r="BO1" s="3"/>
      <c r="BP1" s="3"/>
      <c r="BQ1" s="3"/>
      <c r="BR1" s="3"/>
      <c r="BS1" s="3"/>
      <c r="BT1" s="3"/>
      <c r="BU1" s="3"/>
      <c r="BV1" s="3"/>
      <c r="BW1" s="3"/>
      <c r="BX1" s="3"/>
      <c r="BZ1" s="3"/>
      <c r="CA1" s="3"/>
      <c r="CB1" s="3"/>
      <c r="CC1" s="3"/>
      <c r="CE1" s="3"/>
      <c r="CF1" s="3"/>
      <c r="CH1" s="3"/>
      <c r="CI1" s="3"/>
      <c r="CJ1" s="3"/>
      <c r="CK1" s="3"/>
      <c r="CL1" s="3"/>
      <c r="CM1" s="3"/>
      <c r="CN1" s="3"/>
      <c r="CO1" s="3"/>
      <c r="CP1" s="3"/>
      <c r="CQ1" s="3"/>
      <c r="CR1" s="3"/>
      <c r="CS1" s="3"/>
      <c r="CT1" s="3"/>
      <c r="CU1" s="3"/>
      <c r="CV1" s="3"/>
      <c r="CW1" s="3"/>
      <c r="CX1" s="3"/>
      <c r="CY1" s="3"/>
      <c r="CZ1" s="3"/>
      <c r="DA1" s="3"/>
      <c r="DB1" s="3"/>
      <c r="DC1" s="4" t="str">
        <f>"Demoversion: Auswirkung verschiedener Wege in die Rente - "&amp;EC103</f>
        <v xml:space="preserve">Demoversion: Auswirkung verschiedener Wege in die Rente - </v>
      </c>
      <c r="DD1" s="3"/>
      <c r="DE1" s="3"/>
      <c r="ER1" s="5"/>
      <c r="ES1" s="5"/>
      <c r="ET1" s="5"/>
      <c r="EU1" s="5"/>
      <c r="EV1" s="5"/>
      <c r="EW1" s="5"/>
      <c r="EX1" s="5"/>
      <c r="EY1" s="5"/>
      <c r="EZ1" s="5"/>
      <c r="FA1" s="5"/>
      <c r="FB1" s="5"/>
      <c r="FC1" s="5"/>
      <c r="FD1" s="5"/>
      <c r="FE1" s="5"/>
      <c r="FF1" s="5"/>
      <c r="FH1" s="5"/>
      <c r="FI1" s="5"/>
      <c r="FJ1" s="5"/>
      <c r="FK1" s="189"/>
      <c r="FL1" s="189"/>
      <c r="FN1" s="189"/>
      <c r="FO1" s="189"/>
      <c r="FP1" s="189"/>
      <c r="FR1" s="189"/>
      <c r="FS1" s="189"/>
      <c r="FT1" s="6"/>
      <c r="FU1" s="189"/>
      <c r="FV1" s="189"/>
      <c r="FW1" s="189"/>
      <c r="FX1" s="189"/>
      <c r="FY1" s="189"/>
      <c r="FZ1" s="189"/>
      <c r="GA1" s="189"/>
      <c r="GB1" s="189"/>
      <c r="GC1" s="7"/>
      <c r="GD1" s="7"/>
      <c r="GE1" s="7"/>
      <c r="GF1" s="7"/>
      <c r="GM1" s="143"/>
    </row>
    <row r="2" spans="2:195" s="2" customFormat="1" ht="12.75" hidden="1" customHeight="1" x14ac:dyDescent="0.25">
      <c r="B2" s="192" t="s">
        <v>28</v>
      </c>
      <c r="C2" s="256"/>
      <c r="D2" s="256"/>
      <c r="E2" s="256"/>
      <c r="F2" s="256"/>
      <c r="G2" s="256"/>
      <c r="H2" s="256"/>
      <c r="I2" s="256"/>
      <c r="J2" s="256"/>
      <c r="K2" s="256"/>
      <c r="L2" s="256"/>
      <c r="M2" s="256"/>
      <c r="N2" s="256"/>
      <c r="O2" s="256"/>
      <c r="P2" s="256"/>
      <c r="Q2" s="256"/>
      <c r="R2" s="256"/>
      <c r="S2" s="256"/>
      <c r="T2" s="256"/>
      <c r="U2" s="256"/>
      <c r="V2" s="256"/>
      <c r="W2" s="256"/>
      <c r="X2" s="256"/>
      <c r="Y2" s="256"/>
      <c r="BK2" s="3"/>
      <c r="BL2" s="3"/>
      <c r="BM2" s="3"/>
      <c r="BN2" s="3"/>
      <c r="BO2" s="3"/>
      <c r="BP2" s="3"/>
      <c r="BQ2" s="3"/>
      <c r="BR2" s="3"/>
      <c r="BS2" s="3"/>
      <c r="BT2" s="3"/>
      <c r="BU2" s="3"/>
      <c r="BV2" s="3"/>
      <c r="BW2" s="3"/>
      <c r="BX2" s="3"/>
      <c r="BY2" s="3"/>
      <c r="BZ2" s="3"/>
      <c r="CA2" s="3"/>
      <c r="CB2" s="3"/>
      <c r="CC2" s="3"/>
      <c r="CD2" s="3"/>
      <c r="CE2" s="3"/>
      <c r="CF2" s="3"/>
      <c r="CH2" s="3"/>
      <c r="CI2" s="3"/>
      <c r="CJ2" s="3"/>
      <c r="CK2" s="3"/>
      <c r="CL2" s="3"/>
      <c r="CM2" s="3"/>
      <c r="CN2" s="3"/>
      <c r="CO2" s="3"/>
      <c r="CP2" s="3"/>
      <c r="CQ2" s="3"/>
      <c r="CR2" s="3"/>
      <c r="CS2" s="3"/>
      <c r="CT2" s="3"/>
      <c r="CU2" s="3"/>
      <c r="CV2" s="3"/>
      <c r="CW2" s="3"/>
      <c r="CX2" s="3"/>
      <c r="CY2" s="3"/>
      <c r="CZ2" s="3"/>
      <c r="DA2" s="3"/>
      <c r="DB2" s="3"/>
      <c r="DC2" s="8" t="s">
        <v>29</v>
      </c>
      <c r="DD2" s="3"/>
      <c r="DE2" s="3"/>
      <c r="ER2" s="5"/>
      <c r="ES2" s="5"/>
      <c r="ET2" s="5"/>
      <c r="EU2" s="5"/>
      <c r="EV2" s="5"/>
      <c r="EW2" s="5"/>
      <c r="EX2" s="5"/>
      <c r="EY2" s="5"/>
      <c r="EZ2" s="5"/>
      <c r="FA2" s="5"/>
      <c r="FB2" s="5"/>
      <c r="FC2" s="5"/>
      <c r="FD2" s="5"/>
      <c r="FE2" s="5"/>
      <c r="FF2" s="5"/>
      <c r="FG2" s="5"/>
      <c r="FH2" s="5"/>
      <c r="FI2" s="5"/>
      <c r="FJ2" s="5"/>
      <c r="FK2" s="9"/>
      <c r="FL2" s="9"/>
      <c r="FM2" s="9"/>
      <c r="FN2" s="9"/>
      <c r="FO2" s="9"/>
      <c r="FP2" s="9"/>
      <c r="FQ2" s="9"/>
      <c r="FR2" s="9"/>
      <c r="FS2" s="9"/>
      <c r="FT2" s="9"/>
      <c r="FU2" s="9"/>
      <c r="FV2" s="9"/>
      <c r="FW2" s="9"/>
      <c r="FX2" s="9"/>
      <c r="FY2" s="9"/>
      <c r="FZ2" s="9"/>
      <c r="GA2" s="9"/>
      <c r="GB2" s="9"/>
      <c r="GC2" s="9"/>
      <c r="GD2" s="9"/>
      <c r="GE2" s="9"/>
      <c r="GF2" s="9"/>
      <c r="GG2" s="9"/>
      <c r="GH2" s="9"/>
    </row>
    <row r="3" spans="2:195" s="2" customFormat="1" ht="12.75" hidden="1" customHeight="1" x14ac:dyDescent="0.25">
      <c r="BK3" s="10"/>
      <c r="BL3" s="10"/>
      <c r="BM3" s="10"/>
      <c r="BN3" s="10"/>
      <c r="BO3" s="10"/>
      <c r="BP3" s="10"/>
      <c r="BQ3" s="10"/>
      <c r="BR3" s="10"/>
      <c r="BS3" s="10"/>
      <c r="BT3" s="10"/>
      <c r="BU3" s="10"/>
      <c r="BV3" s="10"/>
      <c r="BW3" s="10"/>
      <c r="BX3" s="10"/>
      <c r="BY3" s="10"/>
      <c r="BZ3" s="10"/>
      <c r="CA3" s="10"/>
      <c r="CB3" s="10"/>
      <c r="CC3" s="10"/>
      <c r="CD3" s="10"/>
      <c r="CE3" s="10"/>
      <c r="CF3" s="10"/>
      <c r="CH3" s="10"/>
      <c r="CI3" s="10"/>
      <c r="CJ3" s="10"/>
      <c r="CK3" s="10"/>
      <c r="CL3" s="10"/>
      <c r="CM3" s="10"/>
      <c r="CN3" s="10"/>
      <c r="CO3" s="10"/>
      <c r="CP3" s="10"/>
      <c r="CQ3" s="10"/>
      <c r="CR3" s="10"/>
      <c r="CS3" s="10"/>
      <c r="CT3" s="10"/>
      <c r="CU3" s="10"/>
      <c r="CV3" s="10"/>
      <c r="CW3" s="10"/>
      <c r="CX3" s="10"/>
      <c r="CY3" s="10"/>
      <c r="CZ3" s="10"/>
      <c r="DA3" s="10"/>
      <c r="DB3" s="10"/>
      <c r="DC3" s="11" t="str">
        <f>"befr. Demoversion (ungeprüft) "&amp;EC104&amp;", Rentenwert: West="&amp;EC109&amp;" €"&amp;"  Ost="&amp;EC110&amp;" €"</f>
        <v>befr. Demoversion (ungeprüft) , Rentenwert: West= €  Ost= €</v>
      </c>
      <c r="DD3" s="10"/>
      <c r="DE3" s="10"/>
      <c r="DF3" s="10"/>
      <c r="DG3" s="10"/>
      <c r="DH3" s="12"/>
      <c r="DI3" s="12"/>
      <c r="DJ3" s="12"/>
      <c r="DK3" s="12"/>
      <c r="DL3" s="12"/>
      <c r="DM3" s="12"/>
      <c r="DN3" s="12"/>
      <c r="DO3" s="12"/>
      <c r="DP3" s="12"/>
      <c r="DQ3" s="12"/>
      <c r="DR3" s="12"/>
      <c r="FD3" s="3"/>
      <c r="FE3" s="3"/>
      <c r="FF3" s="3"/>
      <c r="FG3" s="3"/>
      <c r="FH3" s="3"/>
      <c r="FI3" s="3"/>
      <c r="FJ3" s="3"/>
      <c r="FK3" s="9"/>
      <c r="FL3" s="9"/>
      <c r="FM3" s="9"/>
      <c r="FN3" s="9"/>
      <c r="FO3" s="9"/>
      <c r="FP3" s="9"/>
      <c r="FQ3" s="9"/>
      <c r="FR3" s="9"/>
      <c r="FS3" s="9"/>
      <c r="FT3" s="9"/>
      <c r="FU3" s="9"/>
      <c r="FV3" s="9"/>
      <c r="FW3" s="9"/>
      <c r="FX3" s="9"/>
      <c r="FY3" s="9"/>
      <c r="FZ3" s="9"/>
      <c r="GA3" s="9"/>
      <c r="GB3" s="9"/>
      <c r="GC3" s="9"/>
      <c r="GD3" s="9"/>
      <c r="GE3" s="9"/>
      <c r="GF3" s="9"/>
      <c r="GG3" s="9"/>
      <c r="GH3" s="9"/>
    </row>
    <row r="4" spans="2:195" hidden="1" x14ac:dyDescent="0.2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2:195" hidden="1" x14ac:dyDescent="0.25">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row>
    <row r="6" spans="2:195" hidden="1" x14ac:dyDescent="0.25">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row>
    <row r="7" spans="2:195" hidden="1" x14ac:dyDescent="0.25"/>
    <row r="8" spans="2:195" s="2" customFormat="1" ht="14.25" hidden="1" customHeight="1" x14ac:dyDescent="0.25">
      <c r="B8" s="376" t="s">
        <v>196</v>
      </c>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BF8" s="378" t="s">
        <v>94</v>
      </c>
      <c r="BG8" s="379"/>
      <c r="BH8" s="379"/>
      <c r="BI8" s="379"/>
      <c r="BJ8" s="379"/>
      <c r="BK8" s="379"/>
      <c r="BL8" s="379"/>
      <c r="BM8" s="379"/>
      <c r="BN8" s="379"/>
      <c r="BO8" s="379"/>
      <c r="BP8" s="379"/>
      <c r="BQ8" s="379"/>
      <c r="BR8" s="379"/>
      <c r="BS8" s="379"/>
      <c r="BT8" s="379"/>
      <c r="BU8" s="379"/>
      <c r="BV8" s="379"/>
      <c r="BW8" s="379"/>
      <c r="BX8" s="379"/>
      <c r="BY8" s="379"/>
      <c r="BZ8" s="379"/>
      <c r="CA8" s="379"/>
      <c r="CB8" s="379"/>
      <c r="CC8" s="379"/>
      <c r="CD8" s="379"/>
      <c r="CE8" s="379"/>
      <c r="CF8" s="379"/>
      <c r="CG8" s="379"/>
      <c r="CH8" s="379"/>
      <c r="CI8" s="379"/>
      <c r="CJ8" s="379"/>
      <c r="CK8" s="379"/>
      <c r="CL8" s="379"/>
      <c r="CM8" s="379"/>
      <c r="CN8" s="379"/>
      <c r="CO8" s="379"/>
      <c r="CP8" s="379"/>
      <c r="CQ8" s="379"/>
      <c r="DO8" s="78"/>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row>
    <row r="9" spans="2:195" s="2" customFormat="1" ht="12" hidden="1" customHeight="1" x14ac:dyDescent="0.2">
      <c r="B9" s="360" t="s">
        <v>26</v>
      </c>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361"/>
      <c r="BI9" s="362"/>
      <c r="BJ9" s="380">
        <f>'teure Fehler vermeiden'!B37</f>
        <v>23002</v>
      </c>
      <c r="BK9" s="381"/>
      <c r="BL9" s="365"/>
      <c r="BM9" s="365"/>
      <c r="BN9" s="365"/>
      <c r="BO9" s="365"/>
      <c r="BP9" s="365"/>
      <c r="BQ9" s="365"/>
      <c r="BR9" s="365"/>
      <c r="BS9" s="365"/>
      <c r="BT9" s="365"/>
      <c r="BU9" s="365"/>
      <c r="BV9" s="365"/>
      <c r="BW9" s="365"/>
      <c r="BX9" s="365"/>
      <c r="BY9" s="365"/>
      <c r="BZ9" s="365"/>
      <c r="CA9" s="365"/>
      <c r="CB9" s="365"/>
      <c r="CC9" s="365"/>
      <c r="CD9" s="365"/>
      <c r="CE9" s="365"/>
      <c r="CF9" s="365"/>
      <c r="CG9" s="365"/>
      <c r="CH9" s="365"/>
      <c r="CI9" s="365"/>
      <c r="CJ9" s="365"/>
      <c r="CK9" s="365"/>
      <c r="CL9" s="365"/>
      <c r="CM9" s="366"/>
      <c r="CR9" s="372" t="s">
        <v>25</v>
      </c>
      <c r="CS9" s="373"/>
      <c r="CT9" s="373"/>
      <c r="CU9" s="373"/>
      <c r="CV9" s="373"/>
      <c r="CW9" s="373"/>
      <c r="CX9" s="373"/>
      <c r="CY9" s="373"/>
      <c r="CZ9" s="373"/>
      <c r="DA9" s="373"/>
      <c r="DB9" s="373"/>
      <c r="DC9" s="373"/>
      <c r="DD9" s="373"/>
      <c r="DE9" s="373"/>
      <c r="DF9" s="373"/>
      <c r="DG9" s="373"/>
      <c r="DH9" s="373"/>
      <c r="DI9" s="373"/>
      <c r="DJ9" s="373"/>
      <c r="DK9" s="373"/>
      <c r="DL9" s="373"/>
      <c r="DM9" s="373"/>
      <c r="DN9" s="373"/>
      <c r="DO9" s="373"/>
      <c r="DP9" s="384">
        <f ca="1">ROUNDDOWN('RE-P Nebenrechnung'!A8,0)</f>
        <v>55</v>
      </c>
      <c r="DQ9" s="356"/>
      <c r="DR9" s="356"/>
      <c r="DS9" s="356"/>
      <c r="DT9" s="385"/>
      <c r="DU9" s="348" t="s">
        <v>24</v>
      </c>
      <c r="DV9" s="348"/>
      <c r="DW9" s="349"/>
      <c r="DX9" s="352">
        <f ca="1">'RE-P Nebenrechnung'!A7-(DP9*12)</f>
        <v>5</v>
      </c>
      <c r="DY9" s="353"/>
      <c r="DZ9" s="353"/>
      <c r="EA9" s="353"/>
      <c r="EB9" s="356" t="s">
        <v>23</v>
      </c>
      <c r="EC9" s="356"/>
      <c r="ED9" s="356"/>
      <c r="EE9" s="356"/>
      <c r="EF9" s="357"/>
      <c r="EG9" s="374" t="s">
        <v>188</v>
      </c>
      <c r="EH9" s="375"/>
      <c r="EI9" s="375"/>
      <c r="EJ9" s="375"/>
      <c r="EK9" s="375"/>
      <c r="EL9" s="375"/>
      <c r="EM9" s="375"/>
      <c r="EN9" s="375"/>
      <c r="EO9" s="375"/>
      <c r="EP9" s="375"/>
      <c r="EQ9" s="375"/>
      <c r="ER9" s="375"/>
      <c r="ES9" s="375"/>
      <c r="ET9" s="375"/>
      <c r="EU9" s="375"/>
      <c r="EV9" s="375"/>
      <c r="EW9" s="375"/>
      <c r="EX9" s="17"/>
      <c r="EY9" s="17"/>
      <c r="EZ9" s="17"/>
      <c r="FA9" s="17"/>
      <c r="FB9" s="17"/>
      <c r="FC9" s="17"/>
      <c r="FD9" s="17"/>
      <c r="FE9" s="17"/>
      <c r="FF9" s="17"/>
      <c r="FG9" s="17"/>
      <c r="FH9" s="17"/>
      <c r="FI9" s="17"/>
      <c r="FJ9" s="17"/>
      <c r="FK9" s="17"/>
      <c r="FL9" s="17"/>
      <c r="FM9" s="17"/>
      <c r="FN9" s="17"/>
      <c r="FO9" s="17"/>
      <c r="FP9" s="17"/>
      <c r="FQ9" s="17"/>
      <c r="FR9" s="17"/>
      <c r="FS9" s="18"/>
      <c r="FT9" s="18"/>
      <c r="FU9" s="18"/>
      <c r="FV9" s="18"/>
      <c r="FW9" s="18"/>
      <c r="FX9" s="18"/>
      <c r="FY9" s="18"/>
      <c r="FZ9" s="18"/>
      <c r="GA9" s="18"/>
      <c r="GB9" s="18"/>
      <c r="GC9" s="18"/>
      <c r="GD9" s="18"/>
      <c r="GE9" s="18"/>
      <c r="GF9" s="18"/>
      <c r="GG9" s="18"/>
      <c r="GH9" s="18"/>
    </row>
    <row r="10" spans="2:195" s="2" customFormat="1" ht="12" hidden="1" customHeight="1" x14ac:dyDescent="0.2">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2"/>
      <c r="BJ10" s="382"/>
      <c r="BK10" s="383"/>
      <c r="BL10" s="369"/>
      <c r="BM10" s="369"/>
      <c r="BN10" s="369"/>
      <c r="BO10" s="369"/>
      <c r="BP10" s="369"/>
      <c r="BQ10" s="369"/>
      <c r="BR10" s="369"/>
      <c r="BS10" s="369"/>
      <c r="BT10" s="369"/>
      <c r="BU10" s="369"/>
      <c r="BV10" s="369"/>
      <c r="BW10" s="369"/>
      <c r="BX10" s="369"/>
      <c r="BY10" s="369"/>
      <c r="BZ10" s="369"/>
      <c r="CA10" s="369"/>
      <c r="CB10" s="369"/>
      <c r="CC10" s="369"/>
      <c r="CD10" s="369"/>
      <c r="CE10" s="369"/>
      <c r="CF10" s="369"/>
      <c r="CG10" s="369"/>
      <c r="CH10" s="369"/>
      <c r="CI10" s="369"/>
      <c r="CJ10" s="369"/>
      <c r="CK10" s="369"/>
      <c r="CL10" s="369"/>
      <c r="CM10" s="370"/>
      <c r="CR10" s="373"/>
      <c r="CS10" s="373"/>
      <c r="CT10" s="373"/>
      <c r="CU10" s="373"/>
      <c r="CV10" s="373"/>
      <c r="CW10" s="373"/>
      <c r="CX10" s="373"/>
      <c r="CY10" s="373"/>
      <c r="CZ10" s="373"/>
      <c r="DA10" s="373"/>
      <c r="DB10" s="373"/>
      <c r="DC10" s="373"/>
      <c r="DD10" s="373"/>
      <c r="DE10" s="373"/>
      <c r="DF10" s="373"/>
      <c r="DG10" s="373"/>
      <c r="DH10" s="373"/>
      <c r="DI10" s="373"/>
      <c r="DJ10" s="373"/>
      <c r="DK10" s="373"/>
      <c r="DL10" s="373"/>
      <c r="DM10" s="373"/>
      <c r="DN10" s="373"/>
      <c r="DO10" s="373"/>
      <c r="DP10" s="386"/>
      <c r="DQ10" s="358"/>
      <c r="DR10" s="358"/>
      <c r="DS10" s="358"/>
      <c r="DT10" s="387"/>
      <c r="DU10" s="350"/>
      <c r="DV10" s="350"/>
      <c r="DW10" s="351"/>
      <c r="DX10" s="354"/>
      <c r="DY10" s="355"/>
      <c r="DZ10" s="355"/>
      <c r="EA10" s="355"/>
      <c r="EB10" s="358"/>
      <c r="EC10" s="358"/>
      <c r="ED10" s="358"/>
      <c r="EE10" s="358"/>
      <c r="EF10" s="359"/>
      <c r="EG10" s="374">
        <f ca="1">TODAY()</f>
        <v>43263</v>
      </c>
      <c r="EH10" s="375"/>
      <c r="EI10" s="375"/>
      <c r="EJ10" s="375"/>
      <c r="EK10" s="375"/>
      <c r="EL10" s="375"/>
      <c r="EM10" s="375"/>
      <c r="EN10" s="375"/>
      <c r="EO10" s="375"/>
      <c r="EP10" s="375"/>
      <c r="EQ10" s="375"/>
      <c r="ER10" s="375"/>
      <c r="ES10" s="375"/>
      <c r="ET10" s="375"/>
      <c r="EU10" s="375"/>
      <c r="EV10" s="375"/>
      <c r="EW10" s="375"/>
    </row>
    <row r="11" spans="2:195" s="2" customFormat="1" ht="11.25" hidden="1" customHeight="1" x14ac:dyDescent="0.2">
      <c r="B11" s="360" t="s">
        <v>22</v>
      </c>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c r="BE11" s="361"/>
      <c r="BF11" s="361"/>
      <c r="BG11" s="361"/>
      <c r="BH11" s="361"/>
      <c r="BI11" s="362"/>
      <c r="BJ11" s="363" t="str">
        <f>'teure Fehler vermeiden'!B38</f>
        <v>nein</v>
      </c>
      <c r="BK11" s="364"/>
      <c r="BL11" s="365"/>
      <c r="BM11" s="365"/>
      <c r="BN11" s="365"/>
      <c r="BO11" s="365"/>
      <c r="BP11" s="365"/>
      <c r="BQ11" s="365"/>
      <c r="BR11" s="365"/>
      <c r="BS11" s="365"/>
      <c r="BT11" s="365"/>
      <c r="BU11" s="365"/>
      <c r="BV11" s="365"/>
      <c r="BW11" s="365"/>
      <c r="BX11" s="365"/>
      <c r="BY11" s="365"/>
      <c r="BZ11" s="365"/>
      <c r="CA11" s="365"/>
      <c r="CB11" s="365"/>
      <c r="CC11" s="365"/>
      <c r="CD11" s="365"/>
      <c r="CE11" s="365"/>
      <c r="CF11" s="365"/>
      <c r="CG11" s="365"/>
      <c r="CH11" s="365"/>
      <c r="CI11" s="365"/>
      <c r="CJ11" s="365"/>
      <c r="CK11" s="365"/>
      <c r="CL11" s="365"/>
      <c r="CM11" s="366"/>
      <c r="CR11" s="19"/>
      <c r="CS11" s="135"/>
      <c r="CT11" s="135"/>
      <c r="CU11" s="135"/>
      <c r="CV11" s="19"/>
      <c r="CW11" s="19"/>
      <c r="CX11" s="20"/>
      <c r="CY11" s="21"/>
      <c r="CZ11" s="21"/>
      <c r="DA11" s="21"/>
      <c r="DB11" s="21"/>
      <c r="DC11" s="21"/>
      <c r="DD11" s="21"/>
      <c r="DE11" s="21"/>
      <c r="DF11" s="21"/>
      <c r="DG11" s="22"/>
      <c r="DH11" s="22"/>
      <c r="DI11" s="22"/>
      <c r="DJ11" s="22"/>
      <c r="DK11" s="22"/>
      <c r="DL11" s="22"/>
      <c r="DM11" s="22"/>
      <c r="DN11" s="22"/>
      <c r="DO11" s="22"/>
      <c r="DP11" s="22"/>
      <c r="DQ11" s="22"/>
      <c r="DR11" s="22"/>
      <c r="DS11" s="22"/>
      <c r="DT11" s="22"/>
      <c r="DU11" s="22"/>
      <c r="DV11" s="22"/>
      <c r="DW11" s="22"/>
      <c r="DX11" s="22"/>
      <c r="DY11" s="22"/>
      <c r="DZ11" s="22"/>
      <c r="EA11" s="22"/>
      <c r="EB11" s="22"/>
      <c r="EC11" s="19"/>
      <c r="ED11" s="19"/>
      <c r="EE11" s="19"/>
      <c r="EF11" s="19"/>
      <c r="EG11" s="188"/>
      <c r="EH11" s="23"/>
      <c r="EI11" s="23"/>
      <c r="EJ11" s="23"/>
      <c r="EK11" s="24"/>
      <c r="EL11" s="24"/>
      <c r="EM11" s="24"/>
      <c r="EN11" s="25"/>
      <c r="EO11" s="25"/>
      <c r="EP11" s="25"/>
      <c r="EQ11" s="25"/>
      <c r="ER11" s="24"/>
      <c r="ES11" s="24"/>
      <c r="ET11" s="24"/>
      <c r="EU11" s="24"/>
      <c r="EV11" s="24"/>
      <c r="EW11" s="38"/>
      <c r="EX11" s="38"/>
    </row>
    <row r="12" spans="2:195" s="2" customFormat="1" ht="11.25" hidden="1" customHeight="1" x14ac:dyDescent="0.2">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c r="BD12" s="361"/>
      <c r="BE12" s="361"/>
      <c r="BF12" s="361"/>
      <c r="BG12" s="361"/>
      <c r="BH12" s="361"/>
      <c r="BI12" s="362"/>
      <c r="BJ12" s="367"/>
      <c r="BK12" s="368"/>
      <c r="BL12" s="369"/>
      <c r="BM12" s="369"/>
      <c r="BN12" s="369"/>
      <c r="BO12" s="369"/>
      <c r="BP12" s="369"/>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70"/>
      <c r="CR12" s="19"/>
      <c r="CS12" s="135"/>
      <c r="CT12" s="135"/>
      <c r="CU12" s="135"/>
      <c r="CV12" s="19"/>
      <c r="CW12" s="19"/>
      <c r="CX12" s="20"/>
      <c r="CY12" s="21"/>
      <c r="CZ12" s="21"/>
      <c r="DA12" s="21"/>
      <c r="DB12" s="21"/>
      <c r="DC12" s="21"/>
      <c r="DD12" s="21"/>
      <c r="DE12" s="21"/>
      <c r="DF12" s="21"/>
      <c r="DG12" s="22"/>
      <c r="DH12" s="22"/>
      <c r="DI12" s="22"/>
      <c r="DJ12" s="22"/>
      <c r="DK12" s="22"/>
      <c r="DL12" s="22"/>
      <c r="DM12" s="22"/>
      <c r="DN12" s="22"/>
      <c r="DO12" s="22"/>
      <c r="DP12" s="22"/>
      <c r="DQ12" s="22"/>
      <c r="DR12" s="22"/>
      <c r="DS12" s="22"/>
      <c r="DT12" s="22"/>
      <c r="DU12" s="22"/>
      <c r="DV12" s="22"/>
      <c r="DW12" s="22"/>
      <c r="DX12" s="22"/>
      <c r="DY12" s="22"/>
      <c r="DZ12" s="22"/>
      <c r="EA12" s="22"/>
      <c r="EB12" s="22"/>
      <c r="EC12" s="19"/>
      <c r="ED12" s="19"/>
      <c r="EE12" s="19"/>
      <c r="EF12" s="19"/>
      <c r="EG12" s="188"/>
      <c r="EH12" s="23"/>
      <c r="EI12" s="23"/>
      <c r="EJ12" s="23"/>
      <c r="EK12" s="24"/>
      <c r="EL12" s="24"/>
      <c r="EM12" s="24"/>
      <c r="EN12" s="25"/>
      <c r="EO12" s="25"/>
      <c r="EP12" s="25"/>
      <c r="EQ12" s="25"/>
      <c r="ER12" s="24"/>
      <c r="ES12" s="24"/>
      <c r="ET12" s="24"/>
      <c r="EU12" s="24"/>
      <c r="EV12" s="24"/>
    </row>
    <row r="13" spans="2:195" s="2" customFormat="1" ht="11.25" hidden="1" customHeight="1" x14ac:dyDescent="0.25">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90"/>
      <c r="BJ13" s="287"/>
      <c r="BK13" s="287"/>
      <c r="BL13" s="288"/>
      <c r="BM13" s="288"/>
      <c r="BN13" s="288"/>
      <c r="BO13" s="288"/>
      <c r="BP13" s="288"/>
      <c r="BQ13" s="288"/>
      <c r="BR13" s="288"/>
      <c r="BS13" s="288"/>
      <c r="BT13" s="288"/>
      <c r="BU13" s="288"/>
      <c r="BV13" s="288"/>
      <c r="BW13" s="502"/>
      <c r="BX13" s="327"/>
      <c r="BY13" s="327"/>
      <c r="BZ13" s="327"/>
      <c r="CA13" s="327"/>
      <c r="CB13" s="327"/>
      <c r="CC13" s="327"/>
      <c r="CD13" s="327"/>
      <c r="CE13" s="327"/>
      <c r="CF13" s="327"/>
      <c r="CG13" s="327"/>
      <c r="CH13" s="327"/>
      <c r="CI13" s="327"/>
      <c r="CJ13" s="327"/>
      <c r="CK13" s="327"/>
      <c r="CL13" s="288"/>
      <c r="CM13" s="288"/>
      <c r="CN13" s="38"/>
      <c r="EH13" s="23"/>
      <c r="EI13" s="23"/>
      <c r="EJ13" s="23"/>
      <c r="EK13" s="24"/>
      <c r="EL13" s="24"/>
      <c r="EM13" s="24"/>
      <c r="EN13" s="25"/>
      <c r="EO13" s="25"/>
      <c r="EP13" s="25"/>
      <c r="EQ13" s="25"/>
      <c r="ER13" s="24"/>
      <c r="ES13" s="24"/>
      <c r="ET13" s="24"/>
      <c r="EU13" s="24"/>
      <c r="EV13" s="24"/>
    </row>
    <row r="14" spans="2:195" s="2" customFormat="1" ht="12" hidden="1" customHeight="1" x14ac:dyDescent="0.25">
      <c r="B14" s="360" t="s">
        <v>175</v>
      </c>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c r="BF14" s="361"/>
      <c r="BG14" s="361"/>
      <c r="BH14" s="361"/>
      <c r="BI14" s="509"/>
      <c r="BJ14" s="323"/>
      <c r="BK14" s="323"/>
      <c r="BL14" s="323"/>
      <c r="BM14" s="323"/>
      <c r="BN14" s="323"/>
      <c r="BO14" s="323"/>
      <c r="BP14" s="323"/>
      <c r="BQ14" s="323"/>
      <c r="BR14" s="323"/>
      <c r="BS14" s="323"/>
      <c r="BT14" s="323"/>
      <c r="BU14" s="323"/>
      <c r="BV14" s="323"/>
      <c r="BW14" s="323"/>
      <c r="BX14" s="323"/>
      <c r="BY14" s="323"/>
      <c r="BZ14" s="323"/>
      <c r="CA14" s="323"/>
      <c r="CB14" s="323"/>
      <c r="CC14" s="323"/>
      <c r="CD14" s="510"/>
      <c r="CE14" s="511" t="str">
        <f>'teure Fehler vermeiden'!B39</f>
        <v>ja</v>
      </c>
      <c r="CF14" s="512"/>
      <c r="CG14" s="512"/>
      <c r="CH14" s="512"/>
      <c r="CI14" s="512"/>
      <c r="CJ14" s="512"/>
      <c r="CK14" s="512"/>
      <c r="CL14" s="512"/>
      <c r="CM14" s="513"/>
      <c r="CR14" s="507" t="str">
        <f>IF(AND(CE14="nein",CE16="ja"),"wenn 45 Jahre berücksichtigt werden, muss dies auch für 35 Jahre gelten","")</f>
        <v/>
      </c>
      <c r="CS14" s="508"/>
      <c r="CT14" s="508"/>
      <c r="CU14" s="508"/>
      <c r="CV14" s="508"/>
      <c r="CW14" s="508"/>
      <c r="CX14" s="508"/>
      <c r="CY14" s="508"/>
      <c r="CZ14" s="508"/>
      <c r="DA14" s="508"/>
      <c r="DB14" s="508"/>
      <c r="DC14" s="508"/>
      <c r="DD14" s="508"/>
      <c r="DE14" s="508"/>
      <c r="DF14" s="508"/>
      <c r="DG14" s="508"/>
      <c r="DH14" s="508"/>
      <c r="DI14" s="508"/>
      <c r="DJ14" s="508"/>
      <c r="DK14" s="508"/>
      <c r="DL14" s="508"/>
      <c r="DM14" s="508"/>
      <c r="DN14" s="508"/>
      <c r="DO14" s="508"/>
      <c r="DP14" s="508"/>
      <c r="DQ14" s="508"/>
      <c r="DR14" s="508"/>
      <c r="DS14" s="508"/>
      <c r="DT14" s="508"/>
      <c r="DU14" s="508"/>
      <c r="DV14" s="508"/>
      <c r="DW14" s="508"/>
      <c r="DX14" s="508"/>
      <c r="DY14" s="508"/>
      <c r="DZ14" s="508"/>
      <c r="EA14" s="508"/>
      <c r="EB14" s="508"/>
      <c r="EC14" s="508"/>
      <c r="ED14" s="508"/>
      <c r="EE14" s="508"/>
      <c r="EF14" s="508"/>
      <c r="EG14" s="508"/>
      <c r="EH14" s="508"/>
      <c r="EI14" s="508"/>
      <c r="EJ14" s="508"/>
      <c r="EK14" s="508"/>
      <c r="EL14" s="508"/>
      <c r="EM14" s="508"/>
      <c r="EN14" s="508"/>
      <c r="EO14" s="508"/>
      <c r="EP14" s="508"/>
      <c r="EQ14" s="508"/>
      <c r="ER14" s="508"/>
      <c r="ES14" s="508"/>
      <c r="ET14" s="508"/>
      <c r="EU14" s="508"/>
      <c r="EV14" s="508"/>
      <c r="EW14" s="508"/>
      <c r="EX14" s="18"/>
      <c r="EY14" s="18"/>
      <c r="EZ14" s="18"/>
      <c r="FA14" s="18"/>
      <c r="FB14" s="18"/>
      <c r="FC14" s="18"/>
      <c r="FD14" s="18"/>
      <c r="FE14" s="255"/>
      <c r="FF14" s="255"/>
      <c r="FG14" s="255"/>
      <c r="FH14" s="255"/>
      <c r="FI14" s="255"/>
      <c r="FJ14" s="255"/>
      <c r="FK14" s="255"/>
      <c r="FL14" s="255"/>
      <c r="FM14" s="255"/>
      <c r="FN14" s="255"/>
      <c r="FO14" s="255"/>
      <c r="FP14" s="255"/>
      <c r="FQ14" s="255"/>
      <c r="FR14" s="255"/>
      <c r="FS14" s="255"/>
      <c r="FT14" s="255"/>
      <c r="FU14" s="256"/>
      <c r="FV14" s="256"/>
      <c r="FW14" s="256"/>
      <c r="FX14" s="256"/>
      <c r="FY14" s="256"/>
      <c r="FZ14" s="256"/>
      <c r="GA14" s="256"/>
      <c r="GB14" s="256"/>
      <c r="GC14" s="256"/>
    </row>
    <row r="15" spans="2:195" s="2" customFormat="1" ht="12" hidden="1" customHeight="1" x14ac:dyDescent="0.25">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509"/>
      <c r="BJ15" s="323"/>
      <c r="BK15" s="323"/>
      <c r="BL15" s="323"/>
      <c r="BM15" s="323"/>
      <c r="BN15" s="323"/>
      <c r="BO15" s="323"/>
      <c r="BP15" s="323"/>
      <c r="BQ15" s="323"/>
      <c r="BR15" s="323"/>
      <c r="BS15" s="323"/>
      <c r="BT15" s="323"/>
      <c r="BU15" s="323"/>
      <c r="BV15" s="323"/>
      <c r="BW15" s="323"/>
      <c r="BX15" s="323"/>
      <c r="BY15" s="323"/>
      <c r="BZ15" s="323"/>
      <c r="CA15" s="323"/>
      <c r="CB15" s="323"/>
      <c r="CC15" s="323"/>
      <c r="CD15" s="510"/>
      <c r="CE15" s="514"/>
      <c r="CF15" s="463"/>
      <c r="CG15" s="463"/>
      <c r="CH15" s="463"/>
      <c r="CI15" s="463"/>
      <c r="CJ15" s="463"/>
      <c r="CK15" s="463"/>
      <c r="CL15" s="463"/>
      <c r="CM15" s="515"/>
      <c r="CR15" s="508"/>
      <c r="CS15" s="508"/>
      <c r="CT15" s="508"/>
      <c r="CU15" s="508"/>
      <c r="CV15" s="508"/>
      <c r="CW15" s="508"/>
      <c r="CX15" s="508"/>
      <c r="CY15" s="508"/>
      <c r="CZ15" s="508"/>
      <c r="DA15" s="508"/>
      <c r="DB15" s="508"/>
      <c r="DC15" s="508"/>
      <c r="DD15" s="508"/>
      <c r="DE15" s="508"/>
      <c r="DF15" s="508"/>
      <c r="DG15" s="508"/>
      <c r="DH15" s="508"/>
      <c r="DI15" s="508"/>
      <c r="DJ15" s="508"/>
      <c r="DK15" s="508"/>
      <c r="DL15" s="508"/>
      <c r="DM15" s="508"/>
      <c r="DN15" s="508"/>
      <c r="DO15" s="508"/>
      <c r="DP15" s="508"/>
      <c r="DQ15" s="508"/>
      <c r="DR15" s="508"/>
      <c r="DS15" s="508"/>
      <c r="DT15" s="508"/>
      <c r="DU15" s="508"/>
      <c r="DV15" s="508"/>
      <c r="DW15" s="508"/>
      <c r="DX15" s="508"/>
      <c r="DY15" s="508"/>
      <c r="DZ15" s="508"/>
      <c r="EA15" s="508"/>
      <c r="EB15" s="508"/>
      <c r="EC15" s="508"/>
      <c r="ED15" s="508"/>
      <c r="EE15" s="508"/>
      <c r="EF15" s="508"/>
      <c r="EG15" s="508"/>
      <c r="EH15" s="508"/>
      <c r="EI15" s="508"/>
      <c r="EJ15" s="508"/>
      <c r="EK15" s="508"/>
      <c r="EL15" s="508"/>
      <c r="EM15" s="508"/>
      <c r="EN15" s="508"/>
      <c r="EO15" s="508"/>
      <c r="EP15" s="508"/>
      <c r="EQ15" s="508"/>
      <c r="ER15" s="508"/>
      <c r="ES15" s="508"/>
      <c r="ET15" s="508"/>
      <c r="EU15" s="508"/>
      <c r="EV15" s="508"/>
      <c r="EW15" s="508"/>
      <c r="EX15" s="18"/>
      <c r="EY15" s="18"/>
      <c r="EZ15" s="18"/>
      <c r="FA15" s="18"/>
      <c r="FB15" s="18"/>
      <c r="FC15" s="18"/>
      <c r="FD15" s="18"/>
      <c r="FE15" s="255"/>
      <c r="FF15" s="255"/>
      <c r="FG15" s="255"/>
      <c r="FH15" s="255"/>
      <c r="FI15" s="255"/>
      <c r="FJ15" s="255"/>
      <c r="FK15" s="255"/>
      <c r="FL15" s="255"/>
      <c r="FM15" s="255"/>
      <c r="FN15" s="255"/>
      <c r="FO15" s="255"/>
      <c r="FP15" s="255"/>
      <c r="FQ15" s="255"/>
      <c r="FR15" s="255"/>
      <c r="FS15" s="255"/>
      <c r="FT15" s="255"/>
      <c r="FU15" s="256"/>
      <c r="FV15" s="256"/>
      <c r="FW15" s="256"/>
      <c r="FX15" s="256"/>
      <c r="FY15" s="256"/>
      <c r="FZ15" s="256"/>
      <c r="GA15" s="256"/>
      <c r="GB15" s="256"/>
      <c r="GC15" s="256"/>
    </row>
    <row r="16" spans="2:195" s="2" customFormat="1" ht="12" hidden="1" customHeight="1" x14ac:dyDescent="0.2">
      <c r="B16" s="360" t="s">
        <v>176</v>
      </c>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509"/>
      <c r="BJ16" s="323"/>
      <c r="BK16" s="323"/>
      <c r="BL16" s="323"/>
      <c r="BM16" s="323"/>
      <c r="BN16" s="323"/>
      <c r="BO16" s="323"/>
      <c r="BP16" s="323"/>
      <c r="BQ16" s="323"/>
      <c r="BR16" s="323"/>
      <c r="BS16" s="323"/>
      <c r="BT16" s="323"/>
      <c r="BU16" s="323"/>
      <c r="BV16" s="323"/>
      <c r="BW16" s="323"/>
      <c r="BX16" s="323"/>
      <c r="BY16" s="323"/>
      <c r="BZ16" s="323"/>
      <c r="CA16" s="323"/>
      <c r="CB16" s="323"/>
      <c r="CC16" s="323"/>
      <c r="CD16" s="510"/>
      <c r="CE16" s="511" t="str">
        <f>'teure Fehler vermeiden'!B40</f>
        <v>ja</v>
      </c>
      <c r="CF16" s="512"/>
      <c r="CG16" s="512"/>
      <c r="CH16" s="512"/>
      <c r="CI16" s="512"/>
      <c r="CJ16" s="512"/>
      <c r="CK16" s="512"/>
      <c r="CL16" s="512"/>
      <c r="CM16" s="513"/>
      <c r="CR16" s="508"/>
      <c r="CS16" s="508"/>
      <c r="CT16" s="508"/>
      <c r="CU16" s="508"/>
      <c r="CV16" s="508"/>
      <c r="CW16" s="508"/>
      <c r="CX16" s="508"/>
      <c r="CY16" s="508"/>
      <c r="CZ16" s="508"/>
      <c r="DA16" s="508"/>
      <c r="DB16" s="508"/>
      <c r="DC16" s="508"/>
      <c r="DD16" s="508"/>
      <c r="DE16" s="508"/>
      <c r="DF16" s="508"/>
      <c r="DG16" s="508"/>
      <c r="DH16" s="508"/>
      <c r="DI16" s="508"/>
      <c r="DJ16" s="508"/>
      <c r="DK16" s="508"/>
      <c r="DL16" s="508"/>
      <c r="DM16" s="508"/>
      <c r="DN16" s="508"/>
      <c r="DO16" s="508"/>
      <c r="DP16" s="508"/>
      <c r="DQ16" s="508"/>
      <c r="DR16" s="508"/>
      <c r="DS16" s="508"/>
      <c r="DT16" s="508"/>
      <c r="DU16" s="508"/>
      <c r="DV16" s="508"/>
      <c r="DW16" s="508"/>
      <c r="DX16" s="508"/>
      <c r="DY16" s="508"/>
      <c r="DZ16" s="508"/>
      <c r="EA16" s="508"/>
      <c r="EB16" s="508"/>
      <c r="EC16" s="508"/>
      <c r="ED16" s="508"/>
      <c r="EE16" s="508"/>
      <c r="EF16" s="508"/>
      <c r="EG16" s="508"/>
      <c r="EH16" s="508"/>
      <c r="EI16" s="508"/>
      <c r="EJ16" s="508"/>
      <c r="EK16" s="508"/>
      <c r="EL16" s="508"/>
      <c r="EM16" s="508"/>
      <c r="EN16" s="508"/>
      <c r="EO16" s="508"/>
      <c r="EP16" s="508"/>
      <c r="EQ16" s="508"/>
      <c r="ER16" s="508"/>
      <c r="ES16" s="508"/>
      <c r="ET16" s="508"/>
      <c r="EU16" s="508"/>
      <c r="EV16" s="508"/>
      <c r="EW16" s="508"/>
      <c r="EX16" s="18"/>
      <c r="EY16" s="18"/>
      <c r="EZ16" s="18"/>
      <c r="FA16" s="18"/>
      <c r="FB16" s="18"/>
      <c r="FC16" s="18"/>
      <c r="FD16" s="18"/>
    </row>
    <row r="17" spans="2:206" s="2" customFormat="1" ht="12" hidden="1" customHeight="1" x14ac:dyDescent="0.2">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c r="BD17" s="361"/>
      <c r="BE17" s="361"/>
      <c r="BF17" s="361"/>
      <c r="BG17" s="361"/>
      <c r="BH17" s="361"/>
      <c r="BI17" s="509"/>
      <c r="BJ17" s="323"/>
      <c r="BK17" s="323"/>
      <c r="BL17" s="323"/>
      <c r="BM17" s="323"/>
      <c r="BN17" s="323"/>
      <c r="BO17" s="323"/>
      <c r="BP17" s="323"/>
      <c r="BQ17" s="323"/>
      <c r="BR17" s="323"/>
      <c r="BS17" s="323"/>
      <c r="BT17" s="323"/>
      <c r="BU17" s="323"/>
      <c r="BV17" s="323"/>
      <c r="BW17" s="323"/>
      <c r="BX17" s="323"/>
      <c r="BY17" s="323"/>
      <c r="BZ17" s="323"/>
      <c r="CA17" s="323"/>
      <c r="CB17" s="323"/>
      <c r="CC17" s="323"/>
      <c r="CD17" s="510"/>
      <c r="CE17" s="514"/>
      <c r="CF17" s="463"/>
      <c r="CG17" s="463"/>
      <c r="CH17" s="463"/>
      <c r="CI17" s="463"/>
      <c r="CJ17" s="463"/>
      <c r="CK17" s="463"/>
      <c r="CL17" s="463"/>
      <c r="CM17" s="515"/>
      <c r="CR17" s="508"/>
      <c r="CS17" s="508"/>
      <c r="CT17" s="508"/>
      <c r="CU17" s="508"/>
      <c r="CV17" s="508"/>
      <c r="CW17" s="508"/>
      <c r="CX17" s="508"/>
      <c r="CY17" s="508"/>
      <c r="CZ17" s="508"/>
      <c r="DA17" s="508"/>
      <c r="DB17" s="508"/>
      <c r="DC17" s="508"/>
      <c r="DD17" s="508"/>
      <c r="DE17" s="508"/>
      <c r="DF17" s="508"/>
      <c r="DG17" s="508"/>
      <c r="DH17" s="508"/>
      <c r="DI17" s="508"/>
      <c r="DJ17" s="508"/>
      <c r="DK17" s="508"/>
      <c r="DL17" s="508"/>
      <c r="DM17" s="508"/>
      <c r="DN17" s="508"/>
      <c r="DO17" s="508"/>
      <c r="DP17" s="508"/>
      <c r="DQ17" s="508"/>
      <c r="DR17" s="508"/>
      <c r="DS17" s="508"/>
      <c r="DT17" s="508"/>
      <c r="DU17" s="508"/>
      <c r="DV17" s="508"/>
      <c r="DW17" s="508"/>
      <c r="DX17" s="508"/>
      <c r="DY17" s="508"/>
      <c r="DZ17" s="508"/>
      <c r="EA17" s="508"/>
      <c r="EB17" s="508"/>
      <c r="EC17" s="508"/>
      <c r="ED17" s="508"/>
      <c r="EE17" s="508"/>
      <c r="EF17" s="508"/>
      <c r="EG17" s="508"/>
      <c r="EH17" s="508"/>
      <c r="EI17" s="508"/>
      <c r="EJ17" s="508"/>
      <c r="EK17" s="508"/>
      <c r="EL17" s="508"/>
      <c r="EM17" s="508"/>
      <c r="EN17" s="508"/>
      <c r="EO17" s="508"/>
      <c r="EP17" s="508"/>
      <c r="EQ17" s="508"/>
      <c r="ER17" s="508"/>
      <c r="ES17" s="508"/>
      <c r="ET17" s="508"/>
      <c r="EU17" s="508"/>
      <c r="EV17" s="508"/>
      <c r="EW17" s="508"/>
      <c r="EX17" s="18"/>
      <c r="EY17" s="18"/>
      <c r="EZ17" s="18"/>
      <c r="FA17" s="18"/>
      <c r="FB17" s="18"/>
      <c r="FC17" s="18"/>
      <c r="FD17" s="18"/>
    </row>
    <row r="18" spans="2:206" s="2" customFormat="1" ht="14.25" hidden="1" customHeight="1" x14ac:dyDescent="0.2">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8"/>
    </row>
    <row r="19" spans="2:206" s="27" customFormat="1" ht="11.25" hidden="1" customHeight="1" x14ac:dyDescent="0.2">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411" t="s">
        <v>15</v>
      </c>
      <c r="BK19" s="412"/>
      <c r="BL19" s="412"/>
      <c r="BM19" s="412"/>
      <c r="BN19" s="412"/>
      <c r="BO19" s="412"/>
      <c r="BP19" s="412"/>
      <c r="BQ19" s="412"/>
      <c r="BR19" s="412"/>
      <c r="BS19" s="412"/>
      <c r="BT19" s="412"/>
      <c r="BU19" s="412"/>
      <c r="BV19" s="412"/>
      <c r="BW19" s="412"/>
      <c r="BX19" s="412"/>
      <c r="BY19" s="411" t="s">
        <v>14</v>
      </c>
      <c r="BZ19" s="412"/>
      <c r="CA19" s="412"/>
      <c r="CB19" s="412"/>
      <c r="CC19" s="412"/>
      <c r="CD19" s="412"/>
      <c r="CE19" s="412"/>
      <c r="CF19" s="412"/>
      <c r="CG19" s="412"/>
      <c r="CH19" s="412"/>
      <c r="CI19" s="412"/>
      <c r="CJ19" s="412"/>
      <c r="CK19" s="412"/>
      <c r="CL19" s="412"/>
      <c r="CM19" s="412"/>
      <c r="CR19" s="431" t="s">
        <v>101</v>
      </c>
      <c r="CS19" s="431"/>
      <c r="CT19" s="431"/>
      <c r="CU19" s="431"/>
      <c r="CV19" s="431"/>
      <c r="CW19" s="431"/>
      <c r="CX19" s="431"/>
      <c r="CY19" s="431"/>
      <c r="CZ19" s="431"/>
      <c r="DA19" s="431"/>
      <c r="DB19" s="431"/>
      <c r="DC19" s="431"/>
      <c r="DD19" s="431"/>
      <c r="DE19" s="431"/>
      <c r="DF19" s="431"/>
      <c r="DG19" s="431"/>
      <c r="DH19" s="431"/>
      <c r="DI19" s="431"/>
      <c r="DJ19" s="431"/>
      <c r="DK19" s="431"/>
      <c r="DL19" s="431"/>
      <c r="DM19" s="431"/>
      <c r="DN19" s="431"/>
      <c r="DO19" s="431"/>
      <c r="DP19" s="431"/>
      <c r="DQ19" s="431"/>
      <c r="DR19" s="431"/>
      <c r="DS19" s="431"/>
      <c r="DT19" s="431"/>
      <c r="DU19" s="431"/>
      <c r="DV19" s="431"/>
      <c r="DW19" s="431"/>
      <c r="DX19" s="431"/>
      <c r="DY19" s="431"/>
      <c r="DZ19" s="431"/>
      <c r="EA19" s="431"/>
      <c r="EB19" s="431"/>
      <c r="EC19" s="431"/>
      <c r="ED19" s="431"/>
      <c r="EE19" s="431"/>
      <c r="EF19" s="431"/>
      <c r="EG19" s="431"/>
    </row>
    <row r="20" spans="2:206" s="2" customFormat="1" ht="11.25" hidden="1" customHeight="1" x14ac:dyDescent="0.2">
      <c r="B20" s="360" t="s">
        <v>21</v>
      </c>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1"/>
      <c r="AZ20" s="361"/>
      <c r="BA20" s="361"/>
      <c r="BB20" s="361"/>
      <c r="BC20" s="361"/>
      <c r="BD20" s="361"/>
      <c r="BE20" s="361"/>
      <c r="BF20" s="361"/>
      <c r="BG20" s="361"/>
      <c r="BH20" s="361"/>
      <c r="BI20" s="362"/>
      <c r="BJ20" s="432">
        <v>47000</v>
      </c>
      <c r="BK20" s="403"/>
      <c r="BL20" s="403"/>
      <c r="BM20" s="403"/>
      <c r="BN20" s="403"/>
      <c r="BO20" s="403"/>
      <c r="BP20" s="403"/>
      <c r="BQ20" s="403"/>
      <c r="BR20" s="403"/>
      <c r="BS20" s="403"/>
      <c r="BT20" s="403"/>
      <c r="BU20" s="403"/>
      <c r="BV20" s="403"/>
      <c r="BW20" s="403"/>
      <c r="BX20" s="404"/>
      <c r="BY20" s="432">
        <v>0</v>
      </c>
      <c r="BZ20" s="434"/>
      <c r="CA20" s="434"/>
      <c r="CB20" s="434"/>
      <c r="CC20" s="434"/>
      <c r="CD20" s="434"/>
      <c r="CE20" s="434"/>
      <c r="CF20" s="434"/>
      <c r="CG20" s="434"/>
      <c r="CH20" s="434"/>
      <c r="CI20" s="434"/>
      <c r="CJ20" s="434"/>
      <c r="CK20" s="434"/>
      <c r="CL20" s="434"/>
      <c r="CM20" s="435"/>
      <c r="CR20" s="431"/>
      <c r="CS20" s="431"/>
      <c r="CT20" s="431"/>
      <c r="CU20" s="431"/>
      <c r="CV20" s="431"/>
      <c r="CW20" s="431"/>
      <c r="CX20" s="431"/>
      <c r="CY20" s="431"/>
      <c r="CZ20" s="431"/>
      <c r="DA20" s="431"/>
      <c r="DB20" s="431"/>
      <c r="DC20" s="431"/>
      <c r="DD20" s="431"/>
      <c r="DE20" s="431"/>
      <c r="DF20" s="431"/>
      <c r="DG20" s="431"/>
      <c r="DH20" s="431"/>
      <c r="DI20" s="431"/>
      <c r="DJ20" s="431"/>
      <c r="DK20" s="431"/>
      <c r="DL20" s="431"/>
      <c r="DM20" s="431"/>
      <c r="DN20" s="431"/>
      <c r="DO20" s="431"/>
      <c r="DP20" s="431"/>
      <c r="DQ20" s="431"/>
      <c r="DR20" s="431"/>
      <c r="DS20" s="431"/>
      <c r="DT20" s="431"/>
      <c r="DU20" s="431"/>
      <c r="DV20" s="431"/>
      <c r="DW20" s="431"/>
      <c r="DX20" s="431"/>
      <c r="DY20" s="431"/>
      <c r="DZ20" s="431"/>
      <c r="EA20" s="431"/>
      <c r="EB20" s="431"/>
      <c r="EC20" s="431"/>
      <c r="ED20" s="431"/>
      <c r="EE20" s="431"/>
      <c r="EF20" s="431"/>
      <c r="EG20" s="431"/>
    </row>
    <row r="21" spans="2:206" s="2" customFormat="1" ht="11.25" hidden="1" customHeight="1" x14ac:dyDescent="0.2">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61"/>
      <c r="BI21" s="362"/>
      <c r="BJ21" s="433"/>
      <c r="BK21" s="407"/>
      <c r="BL21" s="407"/>
      <c r="BM21" s="407"/>
      <c r="BN21" s="407"/>
      <c r="BO21" s="407"/>
      <c r="BP21" s="407"/>
      <c r="BQ21" s="407"/>
      <c r="BR21" s="407"/>
      <c r="BS21" s="407"/>
      <c r="BT21" s="407"/>
      <c r="BU21" s="407"/>
      <c r="BV21" s="407"/>
      <c r="BW21" s="407"/>
      <c r="BX21" s="408"/>
      <c r="BY21" s="433"/>
      <c r="BZ21" s="436"/>
      <c r="CA21" s="436"/>
      <c r="CB21" s="436"/>
      <c r="CC21" s="436"/>
      <c r="CD21" s="436"/>
      <c r="CE21" s="436"/>
      <c r="CF21" s="436"/>
      <c r="CG21" s="436"/>
      <c r="CH21" s="436"/>
      <c r="CI21" s="436"/>
      <c r="CJ21" s="436"/>
      <c r="CK21" s="436"/>
      <c r="CL21" s="436"/>
      <c r="CM21" s="437"/>
      <c r="CR21" s="431"/>
      <c r="CS21" s="431"/>
      <c r="CT21" s="431"/>
      <c r="CU21" s="431"/>
      <c r="CV21" s="431"/>
      <c r="CW21" s="431"/>
      <c r="CX21" s="431"/>
      <c r="CY21" s="431"/>
      <c r="CZ21" s="431"/>
      <c r="DA21" s="431"/>
      <c r="DB21" s="431"/>
      <c r="DC21" s="431"/>
      <c r="DD21" s="431"/>
      <c r="DE21" s="431"/>
      <c r="DF21" s="431"/>
      <c r="DG21" s="431"/>
      <c r="DH21" s="431"/>
      <c r="DI21" s="431"/>
      <c r="DJ21" s="431"/>
      <c r="DK21" s="431"/>
      <c r="DL21" s="431"/>
      <c r="DM21" s="431"/>
      <c r="DN21" s="431"/>
      <c r="DO21" s="431"/>
      <c r="DP21" s="431"/>
      <c r="DQ21" s="431"/>
      <c r="DR21" s="431"/>
      <c r="DS21" s="431"/>
      <c r="DT21" s="431"/>
      <c r="DU21" s="431"/>
      <c r="DV21" s="431"/>
      <c r="DW21" s="431"/>
      <c r="DX21" s="431"/>
      <c r="DY21" s="431"/>
      <c r="DZ21" s="431"/>
      <c r="EA21" s="431"/>
      <c r="EB21" s="431"/>
      <c r="EC21" s="431"/>
      <c r="ED21" s="431"/>
      <c r="EE21" s="431"/>
      <c r="EF21" s="431"/>
      <c r="EG21" s="431"/>
    </row>
    <row r="22" spans="2:206" s="27" customFormat="1" ht="11.25" hidden="1" customHeight="1" x14ac:dyDescent="0.2">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411" t="s">
        <v>15</v>
      </c>
      <c r="BK22" s="412"/>
      <c r="BL22" s="412"/>
      <c r="BM22" s="412"/>
      <c r="BN22" s="412"/>
      <c r="BO22" s="412"/>
      <c r="BP22" s="412"/>
      <c r="BQ22" s="412"/>
      <c r="BR22" s="412"/>
      <c r="BS22" s="412"/>
      <c r="BT22" s="412"/>
      <c r="BU22" s="412"/>
      <c r="BV22" s="412"/>
      <c r="BW22" s="412"/>
      <c r="BX22" s="412"/>
      <c r="BY22" s="411" t="s">
        <v>14</v>
      </c>
      <c r="BZ22" s="412"/>
      <c r="CA22" s="412"/>
      <c r="CB22" s="412"/>
      <c r="CC22" s="412"/>
      <c r="CD22" s="412"/>
      <c r="CE22" s="412"/>
      <c r="CF22" s="412"/>
      <c r="CG22" s="412"/>
      <c r="CH22" s="412"/>
      <c r="CI22" s="412"/>
      <c r="CJ22" s="412"/>
      <c r="CK22" s="412"/>
      <c r="CL22" s="412"/>
      <c r="CM22" s="412"/>
      <c r="CR22" s="26"/>
      <c r="CS22" s="28"/>
      <c r="CT22" s="28"/>
      <c r="CU22" s="28"/>
      <c r="CV22" s="29"/>
      <c r="CW22" s="29"/>
      <c r="CX22" s="30"/>
      <c r="CY22" s="26"/>
      <c r="CZ22" s="26"/>
      <c r="DA22" s="26"/>
      <c r="DB22" s="26"/>
      <c r="DC22" s="26"/>
      <c r="DD22" s="26"/>
      <c r="DE22" s="26"/>
      <c r="DF22" s="26"/>
      <c r="DG22" s="31" t="str">
        <f>IF(AND(BJ20&gt;0,BY20&gt;0),"keine gleichzeitige Eingabe des Vorjahresentgelts bei West und Ost","")</f>
        <v/>
      </c>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row>
    <row r="23" spans="2:206" s="2" customFormat="1" ht="11.25" hidden="1" customHeight="1" x14ac:dyDescent="0.2">
      <c r="B23" s="360" t="s">
        <v>20</v>
      </c>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361"/>
      <c r="BB23" s="361"/>
      <c r="BC23" s="361"/>
      <c r="BD23" s="361"/>
      <c r="BE23" s="361"/>
      <c r="BF23" s="361"/>
      <c r="BG23" s="361"/>
      <c r="BH23" s="361"/>
      <c r="BI23" s="362"/>
      <c r="BJ23" s="413">
        <f>B54</f>
        <v>45</v>
      </c>
      <c r="BK23" s="403"/>
      <c r="BL23" s="403"/>
      <c r="BM23" s="403"/>
      <c r="BN23" s="403"/>
      <c r="BO23" s="403"/>
      <c r="BP23" s="403"/>
      <c r="BQ23" s="403"/>
      <c r="BR23" s="403"/>
      <c r="BS23" s="403"/>
      <c r="BT23" s="403"/>
      <c r="BU23" s="403"/>
      <c r="BV23" s="403"/>
      <c r="BW23" s="403"/>
      <c r="BX23" s="404"/>
      <c r="BY23" s="413">
        <v>0</v>
      </c>
      <c r="BZ23" s="403"/>
      <c r="CA23" s="403"/>
      <c r="CB23" s="403"/>
      <c r="CC23" s="403"/>
      <c r="CD23" s="403"/>
      <c r="CE23" s="403"/>
      <c r="CF23" s="403"/>
      <c r="CG23" s="403"/>
      <c r="CH23" s="403"/>
      <c r="CI23" s="403"/>
      <c r="CJ23" s="403"/>
      <c r="CK23" s="403"/>
      <c r="CL23" s="403"/>
      <c r="CM23" s="404"/>
      <c r="CR23" s="415" t="s">
        <v>103</v>
      </c>
      <c r="CS23" s="416"/>
      <c r="CT23" s="416"/>
      <c r="CU23" s="416"/>
      <c r="CV23" s="416"/>
      <c r="CW23" s="416"/>
      <c r="CX23" s="416"/>
      <c r="CY23" s="416"/>
      <c r="CZ23" s="416"/>
      <c r="DA23" s="416"/>
      <c r="DB23" s="416"/>
      <c r="DC23" s="416"/>
      <c r="DD23" s="416"/>
      <c r="DE23" s="416"/>
      <c r="DF23" s="416"/>
      <c r="DG23" s="416"/>
      <c r="DH23" s="416"/>
      <c r="DI23" s="416"/>
      <c r="DJ23" s="416"/>
      <c r="DK23" s="416"/>
      <c r="DL23" s="416"/>
      <c r="DM23" s="416"/>
      <c r="DN23" s="416"/>
      <c r="DO23" s="416"/>
      <c r="DP23" s="416"/>
      <c r="DQ23" s="416"/>
      <c r="DR23" s="416"/>
      <c r="DS23" s="416"/>
      <c r="DT23" s="416"/>
      <c r="DU23" s="416"/>
      <c r="DV23" s="416"/>
      <c r="DW23" s="416"/>
      <c r="DX23" s="416"/>
      <c r="DY23" s="416"/>
      <c r="DZ23" s="416"/>
      <c r="EA23" s="416"/>
      <c r="EB23" s="416"/>
      <c r="EC23" s="416"/>
      <c r="ED23" s="417"/>
      <c r="EE23" s="417"/>
      <c r="EF23" s="417"/>
      <c r="EG23" s="418"/>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row>
    <row r="24" spans="2:206" s="2" customFormat="1" ht="11.25" hidden="1" customHeight="1" x14ac:dyDescent="0.2">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361"/>
      <c r="BE24" s="361"/>
      <c r="BF24" s="361"/>
      <c r="BG24" s="361"/>
      <c r="BH24" s="361"/>
      <c r="BI24" s="362"/>
      <c r="BJ24" s="414"/>
      <c r="BK24" s="407"/>
      <c r="BL24" s="407"/>
      <c r="BM24" s="407"/>
      <c r="BN24" s="407"/>
      <c r="BO24" s="407"/>
      <c r="BP24" s="407"/>
      <c r="BQ24" s="407"/>
      <c r="BR24" s="407"/>
      <c r="BS24" s="407"/>
      <c r="BT24" s="407"/>
      <c r="BU24" s="407"/>
      <c r="BV24" s="407"/>
      <c r="BW24" s="407"/>
      <c r="BX24" s="408"/>
      <c r="BY24" s="414"/>
      <c r="BZ24" s="407"/>
      <c r="CA24" s="407"/>
      <c r="CB24" s="407"/>
      <c r="CC24" s="407"/>
      <c r="CD24" s="407"/>
      <c r="CE24" s="407"/>
      <c r="CF24" s="407"/>
      <c r="CG24" s="407"/>
      <c r="CH24" s="407"/>
      <c r="CI24" s="407"/>
      <c r="CJ24" s="407"/>
      <c r="CK24" s="407"/>
      <c r="CL24" s="407"/>
      <c r="CM24" s="408"/>
      <c r="CR24" s="419"/>
      <c r="CS24" s="420"/>
      <c r="CT24" s="420"/>
      <c r="CU24" s="420"/>
      <c r="CV24" s="420"/>
      <c r="CW24" s="420"/>
      <c r="CX24" s="420"/>
      <c r="CY24" s="420"/>
      <c r="CZ24" s="420"/>
      <c r="DA24" s="420"/>
      <c r="DB24" s="420"/>
      <c r="DC24" s="420"/>
      <c r="DD24" s="420"/>
      <c r="DE24" s="420"/>
      <c r="DF24" s="420"/>
      <c r="DG24" s="420"/>
      <c r="DH24" s="420"/>
      <c r="DI24" s="420"/>
      <c r="DJ24" s="420"/>
      <c r="DK24" s="420"/>
      <c r="DL24" s="420"/>
      <c r="DM24" s="420"/>
      <c r="DN24" s="420"/>
      <c r="DO24" s="420"/>
      <c r="DP24" s="420"/>
      <c r="DQ24" s="420"/>
      <c r="DR24" s="420"/>
      <c r="DS24" s="420"/>
      <c r="DT24" s="420"/>
      <c r="DU24" s="420"/>
      <c r="DV24" s="420"/>
      <c r="DW24" s="420"/>
      <c r="DX24" s="420"/>
      <c r="DY24" s="420"/>
      <c r="DZ24" s="420"/>
      <c r="EA24" s="420"/>
      <c r="EB24" s="420"/>
      <c r="EC24" s="420"/>
      <c r="ED24" s="421"/>
      <c r="EE24" s="421"/>
      <c r="EF24" s="421"/>
      <c r="EG24" s="422"/>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X24" s="17"/>
    </row>
    <row r="25" spans="2:206" s="2" customFormat="1" ht="11.25" hidden="1" customHeight="1" x14ac:dyDescent="0.2">
      <c r="B25" s="360" t="s">
        <v>19</v>
      </c>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1"/>
      <c r="AT25" s="361"/>
      <c r="AU25" s="361"/>
      <c r="AV25" s="361"/>
      <c r="AW25" s="361"/>
      <c r="AX25" s="361"/>
      <c r="AY25" s="361"/>
      <c r="AZ25" s="361"/>
      <c r="BA25" s="361"/>
      <c r="BB25" s="361"/>
      <c r="BC25" s="361"/>
      <c r="BD25" s="361"/>
      <c r="BE25" s="361"/>
      <c r="BF25" s="361"/>
      <c r="BG25" s="361"/>
      <c r="BH25" s="361"/>
      <c r="BI25" s="362"/>
      <c r="BJ25" s="427">
        <v>43100</v>
      </c>
      <c r="BK25" s="428"/>
      <c r="BL25" s="403"/>
      <c r="BM25" s="403"/>
      <c r="BN25" s="403"/>
      <c r="BO25" s="403"/>
      <c r="BP25" s="403"/>
      <c r="BQ25" s="403"/>
      <c r="BR25" s="403"/>
      <c r="BS25" s="403"/>
      <c r="BT25" s="403"/>
      <c r="BU25" s="403"/>
      <c r="BV25" s="403"/>
      <c r="BW25" s="403"/>
      <c r="BX25" s="403"/>
      <c r="BY25" s="403"/>
      <c r="BZ25" s="403"/>
      <c r="CA25" s="403"/>
      <c r="CB25" s="403"/>
      <c r="CC25" s="403"/>
      <c r="CD25" s="403"/>
      <c r="CE25" s="403"/>
      <c r="CF25" s="403"/>
      <c r="CG25" s="403"/>
      <c r="CH25" s="403"/>
      <c r="CI25" s="403"/>
      <c r="CJ25" s="403"/>
      <c r="CK25" s="403"/>
      <c r="CL25" s="403"/>
      <c r="CM25" s="404"/>
      <c r="CR25" s="419"/>
      <c r="CS25" s="420"/>
      <c r="CT25" s="420"/>
      <c r="CU25" s="420"/>
      <c r="CV25" s="420"/>
      <c r="CW25" s="420"/>
      <c r="CX25" s="420"/>
      <c r="CY25" s="420"/>
      <c r="CZ25" s="420"/>
      <c r="DA25" s="420"/>
      <c r="DB25" s="420"/>
      <c r="DC25" s="420"/>
      <c r="DD25" s="420"/>
      <c r="DE25" s="420"/>
      <c r="DF25" s="420"/>
      <c r="DG25" s="420"/>
      <c r="DH25" s="420"/>
      <c r="DI25" s="420"/>
      <c r="DJ25" s="420"/>
      <c r="DK25" s="420"/>
      <c r="DL25" s="420"/>
      <c r="DM25" s="420"/>
      <c r="DN25" s="420"/>
      <c r="DO25" s="420"/>
      <c r="DP25" s="420"/>
      <c r="DQ25" s="420"/>
      <c r="DR25" s="420"/>
      <c r="DS25" s="420"/>
      <c r="DT25" s="420"/>
      <c r="DU25" s="420"/>
      <c r="DV25" s="420"/>
      <c r="DW25" s="420"/>
      <c r="DX25" s="420"/>
      <c r="DY25" s="420"/>
      <c r="DZ25" s="420"/>
      <c r="EA25" s="420"/>
      <c r="EB25" s="420"/>
      <c r="EC25" s="420"/>
      <c r="ED25" s="421"/>
      <c r="EE25" s="421"/>
      <c r="EF25" s="421"/>
      <c r="EG25" s="422"/>
      <c r="EW25" s="17"/>
      <c r="EX25" s="17"/>
      <c r="EY25" s="17"/>
      <c r="EZ25" s="17"/>
      <c r="FA25" s="17"/>
      <c r="FB25" s="17"/>
      <c r="FC25" s="17"/>
      <c r="FD25" s="17"/>
      <c r="FE25" s="17"/>
      <c r="FF25" s="17"/>
      <c r="FG25" s="17"/>
      <c r="FH25" s="17"/>
      <c r="FI25" s="17"/>
      <c r="FJ25" s="17"/>
      <c r="FK25" s="17"/>
      <c r="FL25" s="17"/>
      <c r="FM25" s="17"/>
      <c r="FN25" s="17"/>
      <c r="FO25" s="17"/>
      <c r="FP25" s="17"/>
      <c r="FQ25" s="17"/>
      <c r="FR25" s="17"/>
      <c r="FT25" s="17"/>
      <c r="FU25" s="17"/>
      <c r="FV25" s="17"/>
      <c r="FW25" s="17"/>
      <c r="FX25" s="17"/>
      <c r="FY25" s="17"/>
      <c r="FZ25" s="17"/>
      <c r="GA25" s="17"/>
      <c r="GB25" s="17"/>
      <c r="GC25" s="17"/>
      <c r="GD25" s="17"/>
      <c r="GE25" s="17"/>
      <c r="GF25" s="17"/>
      <c r="GG25" s="17"/>
      <c r="GH25" s="17"/>
    </row>
    <row r="26" spans="2:206" s="2" customFormat="1" ht="11.25" hidden="1" customHeight="1" x14ac:dyDescent="0.2">
      <c r="B26" s="361"/>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c r="BE26" s="361"/>
      <c r="BF26" s="361"/>
      <c r="BG26" s="361"/>
      <c r="BH26" s="361"/>
      <c r="BI26" s="362"/>
      <c r="BJ26" s="429"/>
      <c r="BK26" s="430"/>
      <c r="BL26" s="407"/>
      <c r="BM26" s="407"/>
      <c r="BN26" s="407"/>
      <c r="BO26" s="407"/>
      <c r="BP26" s="407"/>
      <c r="BQ26" s="407"/>
      <c r="BR26" s="407"/>
      <c r="BS26" s="407"/>
      <c r="BT26" s="407"/>
      <c r="BU26" s="407"/>
      <c r="BV26" s="407"/>
      <c r="BW26" s="407"/>
      <c r="BX26" s="407"/>
      <c r="BY26" s="407"/>
      <c r="BZ26" s="407"/>
      <c r="CA26" s="407"/>
      <c r="CB26" s="407"/>
      <c r="CC26" s="407"/>
      <c r="CD26" s="407"/>
      <c r="CE26" s="407"/>
      <c r="CF26" s="407"/>
      <c r="CG26" s="407"/>
      <c r="CH26" s="407"/>
      <c r="CI26" s="407"/>
      <c r="CJ26" s="407"/>
      <c r="CK26" s="407"/>
      <c r="CL26" s="407"/>
      <c r="CM26" s="408"/>
      <c r="CR26" s="423"/>
      <c r="CS26" s="424"/>
      <c r="CT26" s="424"/>
      <c r="CU26" s="424"/>
      <c r="CV26" s="424"/>
      <c r="CW26" s="424"/>
      <c r="CX26" s="424"/>
      <c r="CY26" s="424"/>
      <c r="CZ26" s="424"/>
      <c r="DA26" s="424"/>
      <c r="DB26" s="424"/>
      <c r="DC26" s="424"/>
      <c r="DD26" s="424"/>
      <c r="DE26" s="424"/>
      <c r="DF26" s="424"/>
      <c r="DG26" s="424"/>
      <c r="DH26" s="424"/>
      <c r="DI26" s="424"/>
      <c r="DJ26" s="424"/>
      <c r="DK26" s="424"/>
      <c r="DL26" s="424"/>
      <c r="DM26" s="424"/>
      <c r="DN26" s="424"/>
      <c r="DO26" s="424"/>
      <c r="DP26" s="424"/>
      <c r="DQ26" s="424"/>
      <c r="DR26" s="424"/>
      <c r="DS26" s="424"/>
      <c r="DT26" s="424"/>
      <c r="DU26" s="424"/>
      <c r="DV26" s="424"/>
      <c r="DW26" s="424"/>
      <c r="DX26" s="424"/>
      <c r="DY26" s="424"/>
      <c r="DZ26" s="424"/>
      <c r="EA26" s="424"/>
      <c r="EB26" s="424"/>
      <c r="EC26" s="424"/>
      <c r="ED26" s="425"/>
      <c r="EE26" s="425"/>
      <c r="EF26" s="425"/>
      <c r="EG26" s="426"/>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row>
    <row r="27" spans="2:206" hidden="1" x14ac:dyDescent="0.25"/>
    <row r="28" spans="2:206" ht="15.75" hidden="1" x14ac:dyDescent="0.25">
      <c r="B28" s="289" t="s">
        <v>197</v>
      </c>
    </row>
    <row r="29" spans="2:206" hidden="1" x14ac:dyDescent="0.25"/>
    <row r="30" spans="2:206" hidden="1" x14ac:dyDescent="0.25"/>
    <row r="31" spans="2:206" hidden="1" x14ac:dyDescent="0.25"/>
    <row r="32" spans="2:206" hidden="1" x14ac:dyDescent="0.25">
      <c r="B32" s="504" t="s">
        <v>198</v>
      </c>
      <c r="C32" s="505"/>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5"/>
      <c r="AM32" s="505"/>
      <c r="AN32" s="505"/>
      <c r="AO32" s="505"/>
      <c r="AP32" s="505"/>
      <c r="AQ32" s="505"/>
      <c r="AR32" s="505"/>
      <c r="AS32" s="505"/>
      <c r="AT32" s="505"/>
      <c r="AU32" s="505"/>
      <c r="AV32" s="505"/>
      <c r="AW32" s="505"/>
      <c r="AX32" s="505"/>
      <c r="AY32" s="505"/>
      <c r="AZ32" s="505"/>
      <c r="BA32" s="505"/>
      <c r="BB32" s="505"/>
      <c r="BC32" s="505"/>
      <c r="BD32" s="505"/>
      <c r="BE32" s="505"/>
      <c r="BF32" s="505"/>
      <c r="BG32" s="505"/>
      <c r="BH32" s="505"/>
      <c r="BI32" s="505"/>
      <c r="BJ32" s="505"/>
      <c r="BK32" s="505"/>
      <c r="BL32" s="505"/>
      <c r="BM32" s="505"/>
      <c r="BN32" s="505"/>
      <c r="BO32" s="505"/>
      <c r="BP32" s="505"/>
      <c r="BQ32" s="505"/>
      <c r="BR32" s="505"/>
      <c r="BS32" s="505"/>
      <c r="BT32" s="505"/>
      <c r="BU32" s="505"/>
      <c r="BV32" s="505"/>
      <c r="BW32" s="505"/>
      <c r="BX32" s="505"/>
      <c r="BY32" s="505"/>
      <c r="BZ32" s="505"/>
      <c r="CA32" s="505"/>
      <c r="CB32" s="505"/>
      <c r="CC32" s="505"/>
      <c r="CD32" s="505"/>
      <c r="CE32" s="505"/>
      <c r="CF32" s="505"/>
      <c r="CG32" s="505"/>
      <c r="CH32" s="505"/>
      <c r="CI32" s="505"/>
      <c r="CJ32" s="505"/>
      <c r="CK32" s="505"/>
      <c r="CL32" s="505"/>
      <c r="CM32" s="505"/>
      <c r="CN32" s="505"/>
      <c r="CO32" s="505"/>
      <c r="CP32" s="505"/>
      <c r="CQ32" s="505"/>
      <c r="CR32" s="505"/>
      <c r="CS32" s="505"/>
      <c r="CT32" s="505"/>
      <c r="CU32" s="505"/>
      <c r="CV32" s="505"/>
      <c r="CW32" s="505"/>
      <c r="CX32" s="505"/>
      <c r="CY32" s="505"/>
      <c r="CZ32" s="505"/>
      <c r="DA32" s="505"/>
      <c r="DB32" s="505"/>
      <c r="DC32" s="505"/>
      <c r="DD32" s="505"/>
      <c r="DE32" s="505"/>
      <c r="DF32" s="505"/>
      <c r="DG32" s="505"/>
      <c r="DH32" s="505"/>
      <c r="DI32" s="505"/>
      <c r="DJ32" s="505"/>
      <c r="DK32" s="505"/>
      <c r="DL32" s="505"/>
      <c r="DM32" s="505"/>
      <c r="DN32" s="505"/>
      <c r="DO32" s="505"/>
      <c r="DP32" s="505"/>
      <c r="DQ32" s="505"/>
      <c r="DR32" s="505"/>
      <c r="DS32" s="505"/>
      <c r="DT32" s="505"/>
      <c r="DU32" s="505"/>
      <c r="DV32" s="505"/>
      <c r="DW32" s="505"/>
      <c r="DX32" s="505"/>
      <c r="DY32" s="505"/>
      <c r="DZ32" s="505"/>
      <c r="EA32" s="505"/>
      <c r="EB32" s="505"/>
      <c r="EC32" s="505"/>
      <c r="ED32" s="505"/>
      <c r="EE32" s="505"/>
      <c r="EF32" s="505"/>
      <c r="EG32" s="505"/>
      <c r="EH32" s="505"/>
      <c r="EI32" s="505"/>
      <c r="EJ32" s="505"/>
      <c r="EK32" s="505"/>
      <c r="EL32" s="505"/>
      <c r="EM32" s="505"/>
      <c r="EN32" s="505"/>
      <c r="EO32" s="505"/>
      <c r="EP32" s="505"/>
      <c r="EQ32" s="505"/>
      <c r="ER32" s="505"/>
      <c r="ES32" s="505"/>
      <c r="ET32" s="505"/>
      <c r="EU32" s="505"/>
      <c r="EV32" s="505"/>
      <c r="EW32" s="505"/>
      <c r="EX32" s="505"/>
      <c r="EY32" s="505"/>
      <c r="EZ32" s="505"/>
      <c r="FA32" s="505"/>
      <c r="FB32" s="505"/>
      <c r="FC32" s="505"/>
      <c r="FD32" s="505"/>
      <c r="FE32" s="505"/>
      <c r="FF32" s="505"/>
      <c r="FG32" s="505"/>
      <c r="FH32" s="505"/>
      <c r="FI32" s="505"/>
      <c r="FJ32" s="505"/>
      <c r="FK32" s="505"/>
      <c r="FL32" s="505"/>
      <c r="FM32" s="505"/>
      <c r="FN32" s="505"/>
      <c r="FO32" s="505"/>
      <c r="FP32" s="505"/>
      <c r="FQ32" s="505"/>
      <c r="FR32" s="505"/>
      <c r="FS32" s="505"/>
      <c r="FT32" s="505"/>
      <c r="FU32" s="505"/>
      <c r="FV32" s="505"/>
      <c r="FW32" s="505"/>
      <c r="FX32" s="505"/>
    </row>
    <row r="33" spans="2:180" hidden="1" x14ac:dyDescent="0.25">
      <c r="B33" s="505"/>
      <c r="C33" s="505"/>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c r="BO33" s="505"/>
      <c r="BP33" s="505"/>
      <c r="BQ33" s="505"/>
      <c r="BR33" s="505"/>
      <c r="BS33" s="505"/>
      <c r="BT33" s="505"/>
      <c r="BU33" s="505"/>
      <c r="BV33" s="505"/>
      <c r="BW33" s="505"/>
      <c r="BX33" s="505"/>
      <c r="BY33" s="505"/>
      <c r="BZ33" s="505"/>
      <c r="CA33" s="505"/>
      <c r="CB33" s="505"/>
      <c r="CC33" s="505"/>
      <c r="CD33" s="505"/>
      <c r="CE33" s="505"/>
      <c r="CF33" s="505"/>
      <c r="CG33" s="505"/>
      <c r="CH33" s="505"/>
      <c r="CI33" s="505"/>
      <c r="CJ33" s="505"/>
      <c r="CK33" s="505"/>
      <c r="CL33" s="505"/>
      <c r="CM33" s="505"/>
      <c r="CN33" s="505"/>
      <c r="CO33" s="505"/>
      <c r="CP33" s="505"/>
      <c r="CQ33" s="505"/>
      <c r="CR33" s="505"/>
      <c r="CS33" s="505"/>
      <c r="CT33" s="505"/>
      <c r="CU33" s="505"/>
      <c r="CV33" s="505"/>
      <c r="CW33" s="505"/>
      <c r="CX33" s="505"/>
      <c r="CY33" s="505"/>
      <c r="CZ33" s="505"/>
      <c r="DA33" s="505"/>
      <c r="DB33" s="505"/>
      <c r="DC33" s="505"/>
      <c r="DD33" s="505"/>
      <c r="DE33" s="505"/>
      <c r="DF33" s="505"/>
      <c r="DG33" s="505"/>
      <c r="DH33" s="505"/>
      <c r="DI33" s="505"/>
      <c r="DJ33" s="505"/>
      <c r="DK33" s="505"/>
      <c r="DL33" s="505"/>
      <c r="DM33" s="505"/>
      <c r="DN33" s="505"/>
      <c r="DO33" s="505"/>
      <c r="DP33" s="505"/>
      <c r="DQ33" s="505"/>
      <c r="DR33" s="505"/>
      <c r="DS33" s="505"/>
      <c r="DT33" s="505"/>
      <c r="DU33" s="505"/>
      <c r="DV33" s="505"/>
      <c r="DW33" s="505"/>
      <c r="DX33" s="505"/>
      <c r="DY33" s="505"/>
      <c r="DZ33" s="505"/>
      <c r="EA33" s="505"/>
      <c r="EB33" s="505"/>
      <c r="EC33" s="505"/>
      <c r="ED33" s="505"/>
      <c r="EE33" s="505"/>
      <c r="EF33" s="505"/>
      <c r="EG33" s="505"/>
      <c r="EH33" s="505"/>
      <c r="EI33" s="505"/>
      <c r="EJ33" s="505"/>
      <c r="EK33" s="505"/>
      <c r="EL33" s="505"/>
      <c r="EM33" s="505"/>
      <c r="EN33" s="505"/>
      <c r="EO33" s="505"/>
      <c r="EP33" s="505"/>
      <c r="EQ33" s="505"/>
      <c r="ER33" s="505"/>
      <c r="ES33" s="505"/>
      <c r="ET33" s="505"/>
      <c r="EU33" s="505"/>
      <c r="EV33" s="505"/>
      <c r="EW33" s="505"/>
      <c r="EX33" s="505"/>
      <c r="EY33" s="505"/>
      <c r="EZ33" s="505"/>
      <c r="FA33" s="505"/>
      <c r="FB33" s="505"/>
      <c r="FC33" s="505"/>
      <c r="FD33" s="505"/>
      <c r="FE33" s="505"/>
      <c r="FF33" s="505"/>
      <c r="FG33" s="505"/>
      <c r="FH33" s="505"/>
      <c r="FI33" s="505"/>
      <c r="FJ33" s="505"/>
      <c r="FK33" s="505"/>
      <c r="FL33" s="505"/>
      <c r="FM33" s="505"/>
      <c r="FN33" s="505"/>
      <c r="FO33" s="505"/>
      <c r="FP33" s="505"/>
      <c r="FQ33" s="505"/>
      <c r="FR33" s="505"/>
      <c r="FS33" s="505"/>
      <c r="FT33" s="505"/>
      <c r="FU33" s="505"/>
      <c r="FV33" s="505"/>
      <c r="FW33" s="505"/>
      <c r="FX33" s="505"/>
    </row>
    <row r="34" spans="2:180" hidden="1" x14ac:dyDescent="0.25">
      <c r="B34" s="505"/>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c r="AO34" s="505"/>
      <c r="AP34" s="505"/>
      <c r="AQ34" s="505"/>
      <c r="AR34" s="505"/>
      <c r="AS34" s="505"/>
      <c r="AT34" s="505"/>
      <c r="AU34" s="505"/>
      <c r="AV34" s="505"/>
      <c r="AW34" s="505"/>
      <c r="AX34" s="505"/>
      <c r="AY34" s="505"/>
      <c r="AZ34" s="505"/>
      <c r="BA34" s="505"/>
      <c r="BB34" s="505"/>
      <c r="BC34" s="505"/>
      <c r="BD34" s="505"/>
      <c r="BE34" s="505"/>
      <c r="BF34" s="505"/>
      <c r="BG34" s="505"/>
      <c r="BH34" s="505"/>
      <c r="BI34" s="505"/>
      <c r="BJ34" s="505"/>
      <c r="BK34" s="505"/>
      <c r="BL34" s="505"/>
      <c r="BM34" s="505"/>
      <c r="BN34" s="505"/>
      <c r="BO34" s="505"/>
      <c r="BP34" s="505"/>
      <c r="BQ34" s="505"/>
      <c r="BR34" s="505"/>
      <c r="BS34" s="505"/>
      <c r="BT34" s="505"/>
      <c r="BU34" s="505"/>
      <c r="BV34" s="505"/>
      <c r="BW34" s="505"/>
      <c r="BX34" s="505"/>
      <c r="BY34" s="505"/>
      <c r="BZ34" s="505"/>
      <c r="CA34" s="505"/>
      <c r="CB34" s="505"/>
      <c r="CC34" s="505"/>
      <c r="CD34" s="505"/>
      <c r="CE34" s="505"/>
      <c r="CF34" s="505"/>
      <c r="CG34" s="505"/>
      <c r="CH34" s="505"/>
      <c r="CI34" s="505"/>
      <c r="CJ34" s="505"/>
      <c r="CK34" s="505"/>
      <c r="CL34" s="505"/>
      <c r="CM34" s="505"/>
      <c r="CN34" s="505"/>
      <c r="CO34" s="505"/>
      <c r="CP34" s="505"/>
      <c r="CQ34" s="505"/>
      <c r="CR34" s="505"/>
      <c r="CS34" s="505"/>
      <c r="CT34" s="505"/>
      <c r="CU34" s="505"/>
      <c r="CV34" s="505"/>
      <c r="CW34" s="505"/>
      <c r="CX34" s="505"/>
      <c r="CY34" s="505"/>
      <c r="CZ34" s="505"/>
      <c r="DA34" s="505"/>
      <c r="DB34" s="505"/>
      <c r="DC34" s="505"/>
      <c r="DD34" s="505"/>
      <c r="DE34" s="505"/>
      <c r="DF34" s="505"/>
      <c r="DG34" s="505"/>
      <c r="DH34" s="505"/>
      <c r="DI34" s="505"/>
      <c r="DJ34" s="505"/>
      <c r="DK34" s="505"/>
      <c r="DL34" s="505"/>
      <c r="DM34" s="505"/>
      <c r="DN34" s="505"/>
      <c r="DO34" s="505"/>
      <c r="DP34" s="505"/>
      <c r="DQ34" s="505"/>
      <c r="DR34" s="505"/>
      <c r="DS34" s="505"/>
      <c r="DT34" s="505"/>
      <c r="DU34" s="505"/>
      <c r="DV34" s="505"/>
      <c r="DW34" s="505"/>
      <c r="DX34" s="505"/>
      <c r="DY34" s="505"/>
      <c r="DZ34" s="505"/>
      <c r="EA34" s="505"/>
      <c r="EB34" s="505"/>
      <c r="EC34" s="505"/>
      <c r="ED34" s="505"/>
      <c r="EE34" s="505"/>
      <c r="EF34" s="505"/>
      <c r="EG34" s="505"/>
      <c r="EH34" s="505"/>
      <c r="EI34" s="505"/>
      <c r="EJ34" s="505"/>
      <c r="EK34" s="505"/>
      <c r="EL34" s="505"/>
      <c r="EM34" s="505"/>
      <c r="EN34" s="505"/>
      <c r="EO34" s="505"/>
      <c r="EP34" s="505"/>
      <c r="EQ34" s="505"/>
      <c r="ER34" s="505"/>
      <c r="ES34" s="505"/>
      <c r="ET34" s="505"/>
      <c r="EU34" s="505"/>
      <c r="EV34" s="505"/>
      <c r="EW34" s="505"/>
      <c r="EX34" s="505"/>
      <c r="EY34" s="505"/>
      <c r="EZ34" s="505"/>
      <c r="FA34" s="505"/>
      <c r="FB34" s="505"/>
      <c r="FC34" s="505"/>
      <c r="FD34" s="505"/>
      <c r="FE34" s="505"/>
      <c r="FF34" s="505"/>
      <c r="FG34" s="505"/>
      <c r="FH34" s="505"/>
      <c r="FI34" s="505"/>
      <c r="FJ34" s="505"/>
      <c r="FK34" s="505"/>
      <c r="FL34" s="505"/>
      <c r="FM34" s="505"/>
      <c r="FN34" s="505"/>
      <c r="FO34" s="505"/>
      <c r="FP34" s="505"/>
      <c r="FQ34" s="505"/>
      <c r="FR34" s="505"/>
      <c r="FS34" s="505"/>
      <c r="FT34" s="505"/>
      <c r="FU34" s="505"/>
      <c r="FV34" s="505"/>
      <c r="FW34" s="505"/>
      <c r="FX34" s="505"/>
    </row>
    <row r="35" spans="2:180" hidden="1" x14ac:dyDescent="0.25">
      <c r="B35" s="505"/>
      <c r="C35" s="505"/>
      <c r="D35" s="505"/>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c r="AM35" s="505"/>
      <c r="AN35" s="505"/>
      <c r="AO35" s="505"/>
      <c r="AP35" s="505"/>
      <c r="AQ35" s="505"/>
      <c r="AR35" s="505"/>
      <c r="AS35" s="505"/>
      <c r="AT35" s="505"/>
      <c r="AU35" s="505"/>
      <c r="AV35" s="505"/>
      <c r="AW35" s="505"/>
      <c r="AX35" s="505"/>
      <c r="AY35" s="505"/>
      <c r="AZ35" s="505"/>
      <c r="BA35" s="505"/>
      <c r="BB35" s="505"/>
      <c r="BC35" s="505"/>
      <c r="BD35" s="505"/>
      <c r="BE35" s="505"/>
      <c r="BF35" s="505"/>
      <c r="BG35" s="505"/>
      <c r="BH35" s="505"/>
      <c r="BI35" s="505"/>
      <c r="BJ35" s="505"/>
      <c r="BK35" s="505"/>
      <c r="BL35" s="505"/>
      <c r="BM35" s="505"/>
      <c r="BN35" s="505"/>
      <c r="BO35" s="505"/>
      <c r="BP35" s="505"/>
      <c r="BQ35" s="505"/>
      <c r="BR35" s="505"/>
      <c r="BS35" s="505"/>
      <c r="BT35" s="505"/>
      <c r="BU35" s="505"/>
      <c r="BV35" s="505"/>
      <c r="BW35" s="505"/>
      <c r="BX35" s="505"/>
      <c r="BY35" s="505"/>
      <c r="BZ35" s="505"/>
      <c r="CA35" s="505"/>
      <c r="CB35" s="505"/>
      <c r="CC35" s="505"/>
      <c r="CD35" s="505"/>
      <c r="CE35" s="505"/>
      <c r="CF35" s="505"/>
      <c r="CG35" s="505"/>
      <c r="CH35" s="505"/>
      <c r="CI35" s="505"/>
      <c r="CJ35" s="505"/>
      <c r="CK35" s="505"/>
      <c r="CL35" s="505"/>
      <c r="CM35" s="505"/>
      <c r="CN35" s="505"/>
      <c r="CO35" s="505"/>
      <c r="CP35" s="505"/>
      <c r="CQ35" s="505"/>
      <c r="CR35" s="505"/>
      <c r="CS35" s="505"/>
      <c r="CT35" s="505"/>
      <c r="CU35" s="505"/>
      <c r="CV35" s="505"/>
      <c r="CW35" s="505"/>
      <c r="CX35" s="505"/>
      <c r="CY35" s="505"/>
      <c r="CZ35" s="505"/>
      <c r="DA35" s="505"/>
      <c r="DB35" s="505"/>
      <c r="DC35" s="505"/>
      <c r="DD35" s="505"/>
      <c r="DE35" s="505"/>
      <c r="DF35" s="505"/>
      <c r="DG35" s="505"/>
      <c r="DH35" s="505"/>
      <c r="DI35" s="505"/>
      <c r="DJ35" s="505"/>
      <c r="DK35" s="505"/>
      <c r="DL35" s="505"/>
      <c r="DM35" s="505"/>
      <c r="DN35" s="505"/>
      <c r="DO35" s="505"/>
      <c r="DP35" s="505"/>
      <c r="DQ35" s="505"/>
      <c r="DR35" s="505"/>
      <c r="DS35" s="505"/>
      <c r="DT35" s="505"/>
      <c r="DU35" s="505"/>
      <c r="DV35" s="505"/>
      <c r="DW35" s="505"/>
      <c r="DX35" s="505"/>
      <c r="DY35" s="505"/>
      <c r="DZ35" s="505"/>
      <c r="EA35" s="505"/>
      <c r="EB35" s="505"/>
      <c r="EC35" s="505"/>
      <c r="ED35" s="505"/>
      <c r="EE35" s="505"/>
      <c r="EF35" s="505"/>
      <c r="EG35" s="505"/>
      <c r="EH35" s="505"/>
      <c r="EI35" s="505"/>
      <c r="EJ35" s="505"/>
      <c r="EK35" s="505"/>
      <c r="EL35" s="505"/>
      <c r="EM35" s="505"/>
      <c r="EN35" s="505"/>
      <c r="EO35" s="505"/>
      <c r="EP35" s="505"/>
      <c r="EQ35" s="505"/>
      <c r="ER35" s="505"/>
      <c r="ES35" s="505"/>
      <c r="ET35" s="505"/>
      <c r="EU35" s="505"/>
      <c r="EV35" s="505"/>
      <c r="EW35" s="505"/>
      <c r="EX35" s="505"/>
      <c r="EY35" s="505"/>
      <c r="EZ35" s="505"/>
      <c r="FA35" s="505"/>
      <c r="FB35" s="505"/>
      <c r="FC35" s="505"/>
      <c r="FD35" s="505"/>
      <c r="FE35" s="505"/>
      <c r="FF35" s="505"/>
      <c r="FG35" s="505"/>
      <c r="FH35" s="505"/>
      <c r="FI35" s="505"/>
      <c r="FJ35" s="505"/>
      <c r="FK35" s="505"/>
      <c r="FL35" s="505"/>
      <c r="FM35" s="505"/>
      <c r="FN35" s="505"/>
      <c r="FO35" s="505"/>
      <c r="FP35" s="505"/>
      <c r="FQ35" s="505"/>
      <c r="FR35" s="505"/>
      <c r="FS35" s="505"/>
      <c r="FT35" s="505"/>
      <c r="FU35" s="505"/>
      <c r="FV35" s="505"/>
      <c r="FW35" s="505"/>
      <c r="FX35" s="505"/>
    </row>
    <row r="36" spans="2:180" hidden="1" x14ac:dyDescent="0.25">
      <c r="B36" s="506"/>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c r="BN36" s="506"/>
      <c r="BO36" s="506"/>
      <c r="BP36" s="506"/>
      <c r="BQ36" s="506"/>
      <c r="BR36" s="506"/>
      <c r="BS36" s="506"/>
      <c r="BT36" s="506"/>
      <c r="BU36" s="506"/>
      <c r="BV36" s="506"/>
      <c r="BW36" s="506"/>
      <c r="BX36" s="506"/>
      <c r="BY36" s="506"/>
      <c r="BZ36" s="506"/>
      <c r="CA36" s="506"/>
      <c r="CB36" s="506"/>
      <c r="CC36" s="506"/>
      <c r="CD36" s="506"/>
      <c r="CE36" s="506"/>
      <c r="CF36" s="506"/>
      <c r="CG36" s="506"/>
      <c r="CH36" s="506"/>
      <c r="CI36" s="506"/>
      <c r="CJ36" s="506"/>
      <c r="CK36" s="506"/>
      <c r="CL36" s="506"/>
      <c r="CM36" s="506"/>
      <c r="CN36" s="506"/>
      <c r="CO36" s="506"/>
      <c r="CP36" s="506"/>
      <c r="CQ36" s="506"/>
      <c r="CR36" s="506"/>
      <c r="CS36" s="506"/>
      <c r="CT36" s="506"/>
      <c r="CU36" s="506"/>
      <c r="CV36" s="506"/>
      <c r="CW36" s="506"/>
      <c r="CX36" s="506"/>
      <c r="CY36" s="506"/>
      <c r="CZ36" s="506"/>
      <c r="DA36" s="506"/>
      <c r="DB36" s="506"/>
      <c r="DC36" s="506"/>
      <c r="DD36" s="506"/>
      <c r="DE36" s="506"/>
      <c r="DF36" s="506"/>
      <c r="DG36" s="506"/>
      <c r="DH36" s="506"/>
      <c r="DI36" s="506"/>
      <c r="DJ36" s="506"/>
      <c r="DK36" s="506"/>
      <c r="DL36" s="506"/>
      <c r="DM36" s="506"/>
      <c r="DN36" s="506"/>
      <c r="DO36" s="506"/>
      <c r="DP36" s="506"/>
      <c r="DQ36" s="506"/>
      <c r="DR36" s="506"/>
      <c r="DS36" s="506"/>
      <c r="DT36" s="506"/>
      <c r="DU36" s="506"/>
      <c r="DV36" s="506"/>
      <c r="DW36" s="506"/>
      <c r="DX36" s="506"/>
      <c r="DY36" s="506"/>
      <c r="DZ36" s="506"/>
      <c r="EA36" s="506"/>
      <c r="EB36" s="506"/>
      <c r="EC36" s="506"/>
      <c r="ED36" s="506"/>
      <c r="EE36" s="506"/>
      <c r="EF36" s="506"/>
      <c r="EG36" s="506"/>
      <c r="EH36" s="506"/>
      <c r="EI36" s="506"/>
      <c r="EJ36" s="506"/>
      <c r="EK36" s="506"/>
      <c r="EL36" s="506"/>
      <c r="EM36" s="506"/>
      <c r="EN36" s="506"/>
      <c r="EO36" s="506"/>
      <c r="EP36" s="506"/>
      <c r="EQ36" s="506"/>
      <c r="ER36" s="506"/>
      <c r="ES36" s="506"/>
      <c r="ET36" s="506"/>
      <c r="EU36" s="506"/>
      <c r="EV36" s="506"/>
      <c r="EW36" s="506"/>
      <c r="EX36" s="506"/>
      <c r="EY36" s="506"/>
      <c r="EZ36" s="506"/>
      <c r="FA36" s="506"/>
      <c r="FB36" s="506"/>
      <c r="FC36" s="506"/>
      <c r="FD36" s="506"/>
      <c r="FE36" s="506"/>
      <c r="FF36" s="506"/>
      <c r="FG36" s="506"/>
      <c r="FH36" s="506"/>
      <c r="FI36" s="506"/>
      <c r="FJ36" s="506"/>
      <c r="FK36" s="506"/>
      <c r="FL36" s="506"/>
      <c r="FM36" s="506"/>
      <c r="FN36" s="506"/>
      <c r="FO36" s="506"/>
      <c r="FP36" s="506"/>
      <c r="FQ36" s="506"/>
      <c r="FR36" s="506"/>
      <c r="FS36" s="506"/>
      <c r="FT36" s="506"/>
      <c r="FU36" s="506"/>
      <c r="FV36" s="506"/>
      <c r="FW36" s="506"/>
      <c r="FX36" s="506"/>
    </row>
    <row r="37" spans="2:180" hidden="1" x14ac:dyDescent="0.25"/>
    <row r="38" spans="2:180" hidden="1" x14ac:dyDescent="0.25">
      <c r="B38" s="373" t="s">
        <v>199</v>
      </c>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3"/>
      <c r="AO38" s="373"/>
      <c r="AP38" s="373"/>
      <c r="AQ38" s="373"/>
      <c r="AR38" s="373"/>
      <c r="AS38" s="373"/>
      <c r="AT38" s="373"/>
      <c r="AU38" s="373"/>
      <c r="AV38" s="373"/>
      <c r="AW38" s="373"/>
      <c r="AX38" s="373"/>
      <c r="AY38" s="373"/>
      <c r="AZ38" s="373"/>
      <c r="BA38" s="373"/>
      <c r="BB38" s="373"/>
      <c r="BC38" s="373"/>
      <c r="BD38" s="373"/>
      <c r="BE38" s="373"/>
      <c r="BF38" s="373"/>
      <c r="BG38" s="373"/>
      <c r="BH38" s="373"/>
      <c r="BI38" s="373"/>
      <c r="BJ38" s="373"/>
      <c r="BK38" s="373"/>
      <c r="BL38" s="373"/>
      <c r="BM38" s="373"/>
      <c r="BN38" s="373"/>
      <c r="BO38" s="373"/>
      <c r="BP38" s="373"/>
      <c r="BQ38" s="373"/>
      <c r="BR38" s="373"/>
      <c r="BS38" s="373"/>
      <c r="BT38" s="373"/>
      <c r="BU38" s="373"/>
      <c r="BV38" s="373"/>
      <c r="BW38" s="373"/>
      <c r="BX38" s="373"/>
      <c r="BY38" s="373"/>
      <c r="BZ38" s="373"/>
      <c r="CA38" s="373"/>
      <c r="CB38" s="373"/>
      <c r="CC38" s="373"/>
      <c r="CD38" s="373"/>
      <c r="CE38" s="373"/>
      <c r="CF38" s="373"/>
      <c r="CG38" s="373"/>
      <c r="CH38" s="373"/>
      <c r="CI38" s="373"/>
      <c r="CJ38" s="373"/>
      <c r="CK38" s="373"/>
      <c r="CL38" s="373"/>
      <c r="CM38" s="373"/>
      <c r="CN38" s="373"/>
      <c r="CO38" s="373"/>
      <c r="CP38" s="373"/>
      <c r="CQ38" s="373"/>
      <c r="CR38" s="373"/>
      <c r="CS38" s="373"/>
      <c r="CT38" s="373"/>
      <c r="CU38" s="373"/>
      <c r="CV38" s="373"/>
      <c r="CW38" s="373"/>
      <c r="CX38" s="373"/>
      <c r="CY38" s="373"/>
      <c r="CZ38" s="373"/>
      <c r="DA38" s="373"/>
      <c r="DB38" s="373"/>
      <c r="DC38" s="373"/>
      <c r="DD38" s="373"/>
      <c r="DE38" s="373"/>
      <c r="DF38" s="373"/>
      <c r="DG38" s="373"/>
      <c r="DH38" s="373"/>
      <c r="DI38" s="373"/>
      <c r="DJ38" s="373"/>
      <c r="DK38" s="373"/>
      <c r="DL38" s="373"/>
      <c r="DM38" s="373"/>
      <c r="DN38" s="373"/>
      <c r="DO38" s="373"/>
      <c r="DP38" s="373"/>
      <c r="DQ38" s="373"/>
      <c r="DR38" s="373"/>
      <c r="DS38" s="373"/>
      <c r="DT38" s="373"/>
      <c r="DU38" s="373"/>
      <c r="DV38" s="373"/>
      <c r="DW38" s="373"/>
      <c r="DX38" s="373"/>
      <c r="DY38" s="373"/>
      <c r="DZ38" s="373"/>
      <c r="EA38" s="373"/>
      <c r="EB38" s="373"/>
      <c r="EC38" s="373"/>
      <c r="ED38" s="373"/>
      <c r="EE38" s="373"/>
      <c r="EF38" s="373"/>
      <c r="EG38" s="373"/>
      <c r="EH38" s="373"/>
      <c r="EI38" s="373"/>
      <c r="EJ38" s="373"/>
      <c r="EK38" s="373"/>
      <c r="EL38" s="373"/>
      <c r="EM38" s="373"/>
      <c r="EN38" s="373"/>
      <c r="EO38" s="373"/>
      <c r="EP38" s="373"/>
      <c r="EQ38" s="373"/>
      <c r="ER38" s="373"/>
      <c r="ES38" s="373"/>
      <c r="ET38" s="373"/>
      <c r="EU38" s="373"/>
      <c r="EV38" s="373"/>
      <c r="EW38" s="373"/>
      <c r="EX38" s="373"/>
      <c r="EY38" s="373"/>
      <c r="EZ38" s="373"/>
      <c r="FA38" s="373"/>
      <c r="FB38" s="373"/>
      <c r="FC38" s="373"/>
      <c r="FD38" s="373"/>
      <c r="FE38" s="373"/>
      <c r="FF38" s="373"/>
      <c r="FG38" s="373"/>
      <c r="FH38" s="373"/>
      <c r="FI38" s="373"/>
      <c r="FJ38" s="373"/>
      <c r="FK38" s="373"/>
      <c r="FL38" s="373"/>
      <c r="FM38" s="373"/>
      <c r="FN38" s="373"/>
      <c r="FO38" s="373"/>
      <c r="FP38" s="373"/>
      <c r="FQ38" s="373"/>
      <c r="FR38" s="373"/>
      <c r="FS38" s="373"/>
      <c r="FT38" s="373"/>
      <c r="FU38" s="373"/>
      <c r="FV38" s="373"/>
      <c r="FW38" s="373"/>
      <c r="FX38" s="373"/>
    </row>
    <row r="39" spans="2:180" hidden="1" x14ac:dyDescent="0.25">
      <c r="B39" s="373"/>
      <c r="C39" s="373"/>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3"/>
      <c r="CO39" s="373"/>
      <c r="CP39" s="373"/>
      <c r="CQ39" s="373"/>
      <c r="CR39" s="373"/>
      <c r="CS39" s="373"/>
      <c r="CT39" s="373"/>
      <c r="CU39" s="373"/>
      <c r="CV39" s="373"/>
      <c r="CW39" s="373"/>
      <c r="CX39" s="373"/>
      <c r="CY39" s="373"/>
      <c r="CZ39" s="373"/>
      <c r="DA39" s="373"/>
      <c r="DB39" s="373"/>
      <c r="DC39" s="373"/>
      <c r="DD39" s="373"/>
      <c r="DE39" s="373"/>
      <c r="DF39" s="373"/>
      <c r="DG39" s="373"/>
      <c r="DH39" s="373"/>
      <c r="DI39" s="373"/>
      <c r="DJ39" s="373"/>
      <c r="DK39" s="373"/>
      <c r="DL39" s="373"/>
      <c r="DM39" s="373"/>
      <c r="DN39" s="373"/>
      <c r="DO39" s="373"/>
      <c r="DP39" s="373"/>
      <c r="DQ39" s="373"/>
      <c r="DR39" s="373"/>
      <c r="DS39" s="373"/>
      <c r="DT39" s="373"/>
      <c r="DU39" s="373"/>
      <c r="DV39" s="373"/>
      <c r="DW39" s="373"/>
      <c r="DX39" s="373"/>
      <c r="DY39" s="373"/>
      <c r="DZ39" s="373"/>
      <c r="EA39" s="373"/>
      <c r="EB39" s="373"/>
      <c r="EC39" s="373"/>
      <c r="ED39" s="373"/>
      <c r="EE39" s="373"/>
      <c r="EF39" s="373"/>
      <c r="EG39" s="373"/>
      <c r="EH39" s="373"/>
      <c r="EI39" s="373"/>
      <c r="EJ39" s="373"/>
      <c r="EK39" s="373"/>
      <c r="EL39" s="373"/>
      <c r="EM39" s="373"/>
      <c r="EN39" s="373"/>
      <c r="EO39" s="373"/>
      <c r="EP39" s="373"/>
      <c r="EQ39" s="373"/>
      <c r="ER39" s="373"/>
      <c r="ES39" s="373"/>
      <c r="ET39" s="373"/>
      <c r="EU39" s="373"/>
      <c r="EV39" s="373"/>
      <c r="EW39" s="373"/>
      <c r="EX39" s="373"/>
      <c r="EY39" s="373"/>
      <c r="EZ39" s="373"/>
      <c r="FA39" s="373"/>
      <c r="FB39" s="373"/>
      <c r="FC39" s="373"/>
      <c r="FD39" s="373"/>
      <c r="FE39" s="373"/>
      <c r="FF39" s="373"/>
      <c r="FG39" s="373"/>
      <c r="FH39" s="373"/>
      <c r="FI39" s="373"/>
      <c r="FJ39" s="373"/>
      <c r="FK39" s="373"/>
      <c r="FL39" s="373"/>
      <c r="FM39" s="373"/>
      <c r="FN39" s="373"/>
      <c r="FO39" s="373"/>
      <c r="FP39" s="373"/>
      <c r="FQ39" s="373"/>
      <c r="FR39" s="373"/>
      <c r="FS39" s="373"/>
      <c r="FT39" s="373"/>
      <c r="FU39" s="373"/>
      <c r="FV39" s="373"/>
      <c r="FW39" s="373"/>
      <c r="FX39" s="373"/>
    </row>
    <row r="40" spans="2:180" hidden="1" x14ac:dyDescent="0.25">
      <c r="B40" s="373"/>
      <c r="C40" s="373"/>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3"/>
      <c r="CH40" s="373"/>
      <c r="CI40" s="373"/>
      <c r="CJ40" s="373"/>
      <c r="CK40" s="373"/>
      <c r="CL40" s="373"/>
      <c r="CM40" s="373"/>
      <c r="CN40" s="373"/>
      <c r="CO40" s="373"/>
      <c r="CP40" s="373"/>
      <c r="CQ40" s="373"/>
      <c r="CR40" s="373"/>
      <c r="CS40" s="373"/>
      <c r="CT40" s="373"/>
      <c r="CU40" s="373"/>
      <c r="CV40" s="373"/>
      <c r="CW40" s="373"/>
      <c r="CX40" s="373"/>
      <c r="CY40" s="373"/>
      <c r="CZ40" s="373"/>
      <c r="DA40" s="373"/>
      <c r="DB40" s="373"/>
      <c r="DC40" s="373"/>
      <c r="DD40" s="373"/>
      <c r="DE40" s="373"/>
      <c r="DF40" s="373"/>
      <c r="DG40" s="373"/>
      <c r="DH40" s="373"/>
      <c r="DI40" s="373"/>
      <c r="DJ40" s="373"/>
      <c r="DK40" s="373"/>
      <c r="DL40" s="373"/>
      <c r="DM40" s="373"/>
      <c r="DN40" s="373"/>
      <c r="DO40" s="373"/>
      <c r="DP40" s="373"/>
      <c r="DQ40" s="373"/>
      <c r="DR40" s="373"/>
      <c r="DS40" s="373"/>
      <c r="DT40" s="373"/>
      <c r="DU40" s="373"/>
      <c r="DV40" s="373"/>
      <c r="DW40" s="373"/>
      <c r="DX40" s="373"/>
      <c r="DY40" s="373"/>
      <c r="DZ40" s="373"/>
      <c r="EA40" s="373"/>
      <c r="EB40" s="373"/>
      <c r="EC40" s="373"/>
      <c r="ED40" s="373"/>
      <c r="EE40" s="373"/>
      <c r="EF40" s="373"/>
      <c r="EG40" s="373"/>
      <c r="EH40" s="373"/>
      <c r="EI40" s="373"/>
      <c r="EJ40" s="373"/>
      <c r="EK40" s="373"/>
      <c r="EL40" s="373"/>
      <c r="EM40" s="373"/>
      <c r="EN40" s="373"/>
      <c r="EO40" s="373"/>
      <c r="EP40" s="373"/>
      <c r="EQ40" s="373"/>
      <c r="ER40" s="373"/>
      <c r="ES40" s="373"/>
      <c r="ET40" s="373"/>
      <c r="EU40" s="373"/>
      <c r="EV40" s="373"/>
      <c r="EW40" s="373"/>
      <c r="EX40" s="373"/>
      <c r="EY40" s="373"/>
      <c r="EZ40" s="373"/>
      <c r="FA40" s="373"/>
      <c r="FB40" s="373"/>
      <c r="FC40" s="373"/>
      <c r="FD40" s="373"/>
      <c r="FE40" s="373"/>
      <c r="FF40" s="373"/>
      <c r="FG40" s="373"/>
      <c r="FH40" s="373"/>
      <c r="FI40" s="373"/>
      <c r="FJ40" s="373"/>
      <c r="FK40" s="373"/>
      <c r="FL40" s="373"/>
      <c r="FM40" s="373"/>
      <c r="FN40" s="373"/>
      <c r="FO40" s="373"/>
      <c r="FP40" s="373"/>
      <c r="FQ40" s="373"/>
      <c r="FR40" s="373"/>
      <c r="FS40" s="373"/>
      <c r="FT40" s="373"/>
      <c r="FU40" s="373"/>
      <c r="FV40" s="373"/>
      <c r="FW40" s="373"/>
      <c r="FX40" s="373"/>
    </row>
    <row r="41" spans="2:180" hidden="1" x14ac:dyDescent="0.25"/>
    <row r="42" spans="2:180" hidden="1" x14ac:dyDescent="0.25"/>
    <row r="43" spans="2:180" hidden="1" x14ac:dyDescent="0.25"/>
    <row r="44" spans="2:180" hidden="1" x14ac:dyDescent="0.25"/>
    <row r="45" spans="2:180" hidden="1" x14ac:dyDescent="0.25"/>
    <row r="46" spans="2:180" hidden="1" x14ac:dyDescent="0.25"/>
    <row r="47" spans="2:180" hidden="1" x14ac:dyDescent="0.25"/>
    <row r="48" spans="2:180" hidden="1" x14ac:dyDescent="0.25">
      <c r="B48" s="290" t="s">
        <v>185</v>
      </c>
    </row>
    <row r="49" spans="2:71" hidden="1" x14ac:dyDescent="0.25">
      <c r="B49" s="286" t="s">
        <v>157</v>
      </c>
    </row>
    <row r="50" spans="2:71" hidden="1" x14ac:dyDescent="0.25">
      <c r="B50" s="323" t="s">
        <v>107</v>
      </c>
      <c r="C50" s="323"/>
      <c r="D50" s="323"/>
      <c r="E50" s="323"/>
      <c r="F50" s="323"/>
      <c r="G50" s="323"/>
      <c r="H50" s="323"/>
      <c r="I50" s="323"/>
      <c r="J50" s="323"/>
      <c r="K50" s="323"/>
      <c r="L50" s="323"/>
      <c r="M50" s="323"/>
      <c r="N50" s="323"/>
      <c r="O50" s="323"/>
      <c r="P50" s="323"/>
      <c r="Q50" s="323"/>
      <c r="R50" s="323"/>
      <c r="S50" s="323"/>
      <c r="T50" s="323"/>
      <c r="U50" s="323"/>
      <c r="V50" s="323" t="s">
        <v>162</v>
      </c>
      <c r="W50" s="323"/>
      <c r="X50" s="323"/>
      <c r="Y50" s="323"/>
      <c r="Z50" s="323"/>
      <c r="AA50" s="323"/>
      <c r="AB50" s="323"/>
      <c r="AC50" s="323"/>
      <c r="AD50" s="323"/>
      <c r="AE50" s="323"/>
      <c r="AF50" s="323"/>
      <c r="AG50" s="323"/>
      <c r="AH50" s="323"/>
      <c r="AI50" s="323"/>
      <c r="AJ50" s="323"/>
      <c r="AK50" s="323"/>
      <c r="AL50" s="323"/>
      <c r="AM50" s="323"/>
      <c r="AN50" s="323"/>
      <c r="AO50" s="323"/>
      <c r="AP50" s="323" t="s">
        <v>179</v>
      </c>
      <c r="AQ50" s="323"/>
      <c r="AR50" s="323"/>
      <c r="AS50" s="323"/>
      <c r="AT50" s="323"/>
      <c r="AU50" s="323"/>
      <c r="AV50" s="323"/>
      <c r="AW50" s="323"/>
      <c r="AX50" s="323"/>
      <c r="AY50" s="323"/>
      <c r="AZ50" s="323"/>
      <c r="BA50" s="323"/>
      <c r="BB50" s="323"/>
      <c r="BC50" s="323"/>
      <c r="BD50" s="323"/>
      <c r="BE50" s="323"/>
      <c r="BF50" s="323"/>
      <c r="BG50" s="323"/>
      <c r="BH50" s="323"/>
      <c r="BI50" s="323"/>
      <c r="BS50" s="291"/>
    </row>
    <row r="51" spans="2:71" hidden="1" x14ac:dyDescent="0.25">
      <c r="B51" s="503" t="str">
        <f>IF(AND(BJ11="ja",CE14="ja"),'RE-P Nebenrechnung'!D87,IF(CE14="nein",'RE-P Nebenrechnung'!B87,'RE-P Nebenrechnung'!F87))</f>
        <v>63</v>
      </c>
      <c r="C51" s="503"/>
      <c r="D51" s="503"/>
      <c r="E51" s="503"/>
      <c r="F51" s="503"/>
      <c r="G51" s="503"/>
      <c r="H51" s="503"/>
      <c r="I51" s="503"/>
      <c r="J51" s="503"/>
      <c r="K51" s="503"/>
      <c r="L51" s="503">
        <f>IF(AND(BJ11="ja",CE14="ja"),'RE-P Nebenrechnung'!D89,IF(CE14="nein",'RE-P Nebenrechnung'!B89,'RE-P Nebenrechnung'!F89))</f>
        <v>0</v>
      </c>
      <c r="M51" s="503"/>
      <c r="N51" s="503"/>
      <c r="O51" s="503"/>
      <c r="P51" s="503"/>
      <c r="Q51" s="503"/>
      <c r="R51" s="503"/>
      <c r="S51" s="503"/>
      <c r="T51" s="503"/>
      <c r="U51" s="503"/>
      <c r="V51" s="503" t="str">
        <f>IF(CE16="ja",'RE-P Nebenrechnung'!E87,IF(AND(BJ11="ja",CE14="ja"),'RE-P Nebenrechnung'!C87,'RE-P Nebenrechnung'!B87))</f>
        <v>64</v>
      </c>
      <c r="W51" s="503"/>
      <c r="X51" s="503"/>
      <c r="Y51" s="503"/>
      <c r="Z51" s="503"/>
      <c r="AA51" s="503"/>
      <c r="AB51" s="503"/>
      <c r="AC51" s="503"/>
      <c r="AD51" s="503"/>
      <c r="AE51" s="503"/>
      <c r="AF51" s="503">
        <f>IF(CE16="ja",'RE-P Nebenrechnung'!E89,IF(BJ11="ja",'RE-P Nebenrechnung'!C89,'RE-P Nebenrechnung'!B89))</f>
        <v>8</v>
      </c>
      <c r="AG51" s="503"/>
      <c r="AH51" s="503"/>
      <c r="AI51" s="503"/>
      <c r="AJ51" s="503"/>
      <c r="AK51" s="503"/>
      <c r="AL51" s="503"/>
      <c r="AM51" s="503"/>
      <c r="AN51" s="503"/>
      <c r="AO51" s="503"/>
      <c r="AP51" s="503" t="str">
        <f>'RE-P Nebenrechnung'!B87</f>
        <v>66</v>
      </c>
      <c r="AQ51" s="503"/>
      <c r="AR51" s="503"/>
      <c r="AS51" s="503"/>
      <c r="AT51" s="503"/>
      <c r="AU51" s="503"/>
      <c r="AV51" s="503"/>
      <c r="AW51" s="503"/>
      <c r="AX51" s="503"/>
      <c r="AY51" s="503"/>
      <c r="AZ51" s="503">
        <f>'RE-P Nebenrechnung'!B89</f>
        <v>8</v>
      </c>
      <c r="BA51" s="503"/>
      <c r="BB51" s="503"/>
      <c r="BC51" s="503"/>
      <c r="BD51" s="503"/>
      <c r="BE51" s="503"/>
      <c r="BF51" s="503"/>
      <c r="BG51" s="503"/>
      <c r="BH51" s="503"/>
      <c r="BI51" s="503"/>
    </row>
    <row r="52" spans="2:71" hidden="1" x14ac:dyDescent="0.25"/>
    <row r="53" spans="2:71" hidden="1" x14ac:dyDescent="0.25">
      <c r="C53" s="290" t="s">
        <v>186</v>
      </c>
    </row>
    <row r="54" spans="2:71" hidden="1" x14ac:dyDescent="0.25">
      <c r="B54" s="503">
        <f>VLOOKUP('RE-P Nebenrechnung'!A86,'RE-P Nebenrechnung'!A39:F80,6,FALSE)</f>
        <v>45</v>
      </c>
      <c r="C54" s="503"/>
      <c r="D54" s="503"/>
      <c r="E54" s="503"/>
      <c r="F54" s="503"/>
      <c r="G54" s="503"/>
      <c r="H54" s="503"/>
      <c r="I54" s="503"/>
      <c r="J54" s="503"/>
      <c r="K54" s="503"/>
    </row>
    <row r="55" spans="2:71" hidden="1" x14ac:dyDescent="0.25"/>
    <row r="56" spans="2:71" hidden="1" x14ac:dyDescent="0.25">
      <c r="B56" s="286" t="s">
        <v>1</v>
      </c>
      <c r="M56" s="125" t="s">
        <v>122</v>
      </c>
      <c r="S56" s="442" t="s">
        <v>123</v>
      </c>
      <c r="T56" s="443"/>
      <c r="U56" s="443"/>
      <c r="V56" s="443"/>
      <c r="W56" s="443"/>
      <c r="X56" s="443"/>
      <c r="Y56" s="443"/>
      <c r="Z56" s="443"/>
      <c r="AA56" s="443"/>
      <c r="AB56" s="443"/>
    </row>
    <row r="57" spans="2:71" hidden="1" x14ac:dyDescent="0.25">
      <c r="B57" s="286" t="s">
        <v>0</v>
      </c>
      <c r="M57" s="441">
        <v>1</v>
      </c>
      <c r="N57" s="323"/>
      <c r="O57" s="323"/>
      <c r="P57" s="323"/>
      <c r="S57" s="441">
        <v>2013</v>
      </c>
      <c r="T57" s="323"/>
      <c r="U57" s="323"/>
      <c r="V57" s="323"/>
      <c r="W57" s="323"/>
      <c r="X57" s="323"/>
      <c r="Y57" s="323"/>
      <c r="Z57" s="323"/>
      <c r="AA57" s="323"/>
      <c r="AB57" s="323"/>
    </row>
    <row r="58" spans="2:71" hidden="1" x14ac:dyDescent="0.25">
      <c r="M58" s="441">
        <v>2</v>
      </c>
      <c r="N58" s="323"/>
      <c r="O58" s="323"/>
      <c r="P58" s="323"/>
      <c r="S58" s="441">
        <v>2014</v>
      </c>
      <c r="T58" s="323"/>
      <c r="U58" s="323"/>
      <c r="V58" s="323"/>
      <c r="W58" s="323"/>
      <c r="X58" s="323"/>
      <c r="Y58" s="323"/>
      <c r="Z58" s="323"/>
      <c r="AA58" s="323"/>
      <c r="AB58" s="323"/>
    </row>
    <row r="59" spans="2:71" hidden="1" x14ac:dyDescent="0.25">
      <c r="M59" s="441">
        <v>3</v>
      </c>
      <c r="N59" s="323"/>
      <c r="O59" s="323"/>
      <c r="P59" s="323"/>
      <c r="S59" s="441">
        <v>2015</v>
      </c>
      <c r="T59" s="323"/>
      <c r="U59" s="323"/>
      <c r="V59" s="323"/>
      <c r="W59" s="323"/>
      <c r="X59" s="323"/>
      <c r="Y59" s="323"/>
      <c r="Z59" s="323"/>
      <c r="AA59" s="323"/>
      <c r="AB59" s="323"/>
    </row>
    <row r="60" spans="2:71" hidden="1" x14ac:dyDescent="0.25">
      <c r="M60" s="441">
        <v>4</v>
      </c>
      <c r="N60" s="323"/>
      <c r="O60" s="323"/>
      <c r="P60" s="323"/>
      <c r="S60" s="441">
        <v>2016</v>
      </c>
      <c r="T60" s="323"/>
      <c r="U60" s="323"/>
      <c r="V60" s="323"/>
      <c r="W60" s="323"/>
      <c r="X60" s="323"/>
      <c r="Y60" s="323"/>
      <c r="Z60" s="323"/>
      <c r="AA60" s="323"/>
      <c r="AB60" s="323"/>
    </row>
    <row r="61" spans="2:71" hidden="1" x14ac:dyDescent="0.25">
      <c r="M61" s="441">
        <v>5</v>
      </c>
      <c r="N61" s="323"/>
      <c r="O61" s="323"/>
      <c r="P61" s="323"/>
      <c r="S61" s="441">
        <v>2017</v>
      </c>
      <c r="T61" s="323"/>
      <c r="U61" s="323"/>
      <c r="V61" s="323"/>
      <c r="W61" s="323"/>
      <c r="X61" s="323"/>
      <c r="Y61" s="323"/>
      <c r="Z61" s="323"/>
      <c r="AA61" s="323"/>
      <c r="AB61" s="323"/>
    </row>
    <row r="62" spans="2:71" hidden="1" x14ac:dyDescent="0.25">
      <c r="M62" s="441">
        <v>6</v>
      </c>
      <c r="N62" s="323"/>
      <c r="O62" s="323"/>
      <c r="P62" s="323"/>
      <c r="S62" s="441">
        <v>2018</v>
      </c>
      <c r="T62" s="323"/>
      <c r="U62" s="323"/>
      <c r="V62" s="323"/>
      <c r="W62" s="323"/>
      <c r="X62" s="323"/>
      <c r="Y62" s="323"/>
      <c r="Z62" s="323"/>
      <c r="AA62" s="323"/>
      <c r="AB62" s="323"/>
    </row>
    <row r="63" spans="2:71" hidden="1" x14ac:dyDescent="0.25">
      <c r="M63" s="441">
        <v>7</v>
      </c>
      <c r="N63" s="323"/>
      <c r="O63" s="323"/>
      <c r="P63" s="323"/>
    </row>
    <row r="64" spans="2:71" hidden="1" x14ac:dyDescent="0.25">
      <c r="M64" s="441">
        <v>8</v>
      </c>
      <c r="N64" s="323"/>
      <c r="O64" s="323"/>
      <c r="P64" s="323"/>
    </row>
    <row r="65" spans="2:87" hidden="1" x14ac:dyDescent="0.25">
      <c r="M65" s="441">
        <v>9</v>
      </c>
      <c r="N65" s="323"/>
      <c r="O65" s="323"/>
      <c r="P65" s="323"/>
    </row>
    <row r="66" spans="2:87" hidden="1" x14ac:dyDescent="0.25">
      <c r="M66" s="441">
        <v>10</v>
      </c>
      <c r="N66" s="323"/>
      <c r="O66" s="323"/>
      <c r="P66" s="323"/>
    </row>
    <row r="67" spans="2:87" hidden="1" x14ac:dyDescent="0.25">
      <c r="M67" s="441">
        <v>11</v>
      </c>
      <c r="N67" s="323"/>
      <c r="O67" s="323"/>
      <c r="P67" s="323"/>
    </row>
    <row r="68" spans="2:87" hidden="1" x14ac:dyDescent="0.25">
      <c r="M68" s="441">
        <v>12</v>
      </c>
      <c r="N68" s="323"/>
      <c r="O68" s="323"/>
      <c r="P68" s="323"/>
    </row>
    <row r="69" spans="2:87" hidden="1" x14ac:dyDescent="0.25">
      <c r="M69" s="186"/>
    </row>
    <row r="70" spans="2:87" hidden="1" x14ac:dyDescent="0.25"/>
    <row r="71" spans="2:87" hidden="1" x14ac:dyDescent="0.25">
      <c r="B71" s="126" t="s">
        <v>80</v>
      </c>
    </row>
    <row r="72" spans="2:87" hidden="1" x14ac:dyDescent="0.25">
      <c r="B72" s="125" t="s">
        <v>129</v>
      </c>
      <c r="AT72" s="444">
        <f>IF(DAY(BJ9)=1,BJ9,DATE(YEAR(BJ9),MONTH(BJ9)+1,1))</f>
        <v>23012</v>
      </c>
      <c r="AU72" s="337"/>
      <c r="AV72" s="337"/>
      <c r="AW72" s="337"/>
      <c r="AX72" s="337"/>
      <c r="AY72" s="337"/>
      <c r="AZ72" s="337"/>
      <c r="BA72" s="337"/>
      <c r="BB72" s="337"/>
      <c r="BC72" s="337"/>
      <c r="BD72" s="337"/>
      <c r="BE72" s="337"/>
      <c r="BF72" s="337"/>
      <c r="BG72" s="337"/>
      <c r="BH72" s="337"/>
      <c r="BI72" s="337"/>
      <c r="BJ72" s="337"/>
      <c r="BK72" s="337"/>
    </row>
    <row r="73" spans="2:87" hidden="1" x14ac:dyDescent="0.25">
      <c r="B73" s="125" t="s">
        <v>128</v>
      </c>
      <c r="AT73" s="445" t="e">
        <f>ROUNDDOWN('1. Eingabe'!BQ74,0)</f>
        <v>#REF!</v>
      </c>
      <c r="AU73" s="446"/>
      <c r="AV73" s="446"/>
      <c r="AW73" s="446"/>
      <c r="AX73" s="446"/>
      <c r="AY73" s="446"/>
      <c r="AZ73" s="446"/>
      <c r="BA73" s="446"/>
      <c r="BB73" s="447"/>
      <c r="BC73" s="445" t="e">
        <f>'1. Eingabe'!BQ73-('1. Eingabe'!AT73*12)</f>
        <v>#REF!</v>
      </c>
      <c r="BD73" s="446"/>
      <c r="BE73" s="446"/>
      <c r="BF73" s="446"/>
      <c r="BG73" s="446"/>
      <c r="BH73" s="446"/>
      <c r="BI73" s="446"/>
      <c r="BJ73" s="446"/>
      <c r="BK73" s="447"/>
      <c r="BQ73" s="448" t="e">
        <f>DATEDIF('1. Eingabe'!AT72,'1. Eingabe'!AT76,"m")</f>
        <v>#REF!</v>
      </c>
      <c r="BR73" s="446"/>
      <c r="BS73" s="446"/>
      <c r="BT73" s="446"/>
      <c r="BU73" s="446"/>
      <c r="BV73" s="446"/>
      <c r="BW73" s="446"/>
      <c r="BX73" s="446"/>
      <c r="BY73" s="446"/>
      <c r="BZ73" s="446"/>
      <c r="CA73" s="446"/>
      <c r="CB73" s="446"/>
      <c r="CC73" s="446"/>
      <c r="CD73" s="446"/>
      <c r="CE73" s="446"/>
      <c r="CF73" s="446"/>
      <c r="CG73" s="446"/>
      <c r="CH73" s="447"/>
      <c r="CI73" s="125" t="s">
        <v>127</v>
      </c>
    </row>
    <row r="74" spans="2:87" hidden="1" x14ac:dyDescent="0.25">
      <c r="B74" s="125"/>
      <c r="AT74" s="286" t="s">
        <v>163</v>
      </c>
      <c r="BC74" s="445" t="e">
        <f>AT73*12+BC73</f>
        <v>#REF!</v>
      </c>
      <c r="BD74" s="446"/>
      <c r="BE74" s="446"/>
      <c r="BF74" s="446"/>
      <c r="BG74" s="446"/>
      <c r="BH74" s="446"/>
      <c r="BI74" s="446"/>
      <c r="BJ74" s="446"/>
      <c r="BK74" s="447"/>
      <c r="BQ74" s="449" t="e">
        <f>'1. Eingabe'!BQ73/12</f>
        <v>#REF!</v>
      </c>
      <c r="BR74" s="446"/>
      <c r="BS74" s="446"/>
      <c r="BT74" s="446"/>
      <c r="BU74" s="446"/>
      <c r="BV74" s="446"/>
      <c r="BW74" s="446"/>
      <c r="BX74" s="446"/>
      <c r="BY74" s="446"/>
      <c r="BZ74" s="446"/>
      <c r="CA74" s="446"/>
      <c r="CB74" s="446"/>
      <c r="CC74" s="446"/>
      <c r="CD74" s="446"/>
      <c r="CE74" s="446"/>
      <c r="CF74" s="446"/>
      <c r="CG74" s="446"/>
      <c r="CH74" s="447"/>
    </row>
    <row r="75" spans="2:87" hidden="1" x14ac:dyDescent="0.25">
      <c r="B75" s="125"/>
      <c r="BQ75" s="133"/>
      <c r="BR75" s="280"/>
      <c r="BS75" s="280"/>
      <c r="BT75" s="280"/>
      <c r="BU75" s="280"/>
      <c r="BV75" s="280"/>
      <c r="BW75" s="280"/>
      <c r="BX75" s="280"/>
      <c r="BY75" s="280"/>
      <c r="BZ75" s="280"/>
      <c r="CA75" s="280"/>
      <c r="CB75" s="280"/>
      <c r="CC75" s="280"/>
      <c r="CD75" s="280"/>
      <c r="CE75" s="280"/>
      <c r="CF75" s="280"/>
      <c r="CG75" s="280"/>
      <c r="CH75" s="280"/>
    </row>
    <row r="76" spans="2:87" hidden="1" x14ac:dyDescent="0.25">
      <c r="B76" s="125" t="s">
        <v>151</v>
      </c>
      <c r="AT76" s="450" t="e">
        <f>DATE('1. Eingabe'!#REF!,'1. Eingabe'!#REF!+1,1)</f>
        <v>#REF!</v>
      </c>
      <c r="AU76" s="451"/>
      <c r="AV76" s="446"/>
      <c r="AW76" s="446"/>
      <c r="AX76" s="446"/>
      <c r="AY76" s="446"/>
      <c r="AZ76" s="446"/>
      <c r="BA76" s="446"/>
      <c r="BB76" s="446"/>
      <c r="BC76" s="446"/>
      <c r="BD76" s="446"/>
      <c r="BE76" s="446"/>
      <c r="BF76" s="446"/>
      <c r="BG76" s="446"/>
      <c r="BH76" s="446"/>
      <c r="BI76" s="446"/>
      <c r="BJ76" s="446"/>
      <c r="BK76" s="447"/>
    </row>
    <row r="77" spans="2:87" hidden="1" x14ac:dyDescent="0.25">
      <c r="B77" s="125" t="s">
        <v>70</v>
      </c>
      <c r="AT77" s="444"/>
      <c r="AU77" s="337"/>
      <c r="AV77" s="337"/>
      <c r="AW77" s="337"/>
      <c r="AX77" s="337"/>
      <c r="AY77" s="337"/>
      <c r="AZ77" s="337"/>
      <c r="BA77" s="337"/>
      <c r="BB77" s="337"/>
      <c r="BC77" s="337"/>
      <c r="BD77" s="337"/>
      <c r="BE77" s="337"/>
      <c r="BF77" s="337"/>
      <c r="BG77" s="337"/>
      <c r="BH77" s="337"/>
      <c r="BI77" s="337"/>
      <c r="BJ77" s="337"/>
      <c r="BK77" s="337"/>
      <c r="BQ77" s="498">
        <f ca="1">TODAY()</f>
        <v>43263</v>
      </c>
      <c r="BR77" s="446"/>
      <c r="BS77" s="446"/>
      <c r="BT77" s="446"/>
      <c r="BU77" s="446"/>
      <c r="BV77" s="446"/>
      <c r="BW77" s="446"/>
      <c r="BX77" s="446"/>
      <c r="BY77" s="446"/>
      <c r="BZ77" s="446"/>
      <c r="CA77" s="446"/>
      <c r="CB77" s="446"/>
      <c r="CC77" s="446"/>
      <c r="CD77" s="446"/>
      <c r="CE77" s="446"/>
      <c r="CF77" s="446"/>
      <c r="CG77" s="446"/>
      <c r="CH77" s="447"/>
    </row>
    <row r="78" spans="2:87" hidden="1" x14ac:dyDescent="0.25">
      <c r="B78" s="125"/>
      <c r="AT78" s="499"/>
      <c r="AU78" s="323"/>
      <c r="AV78" s="323"/>
      <c r="AW78" s="323"/>
      <c r="AX78" s="323"/>
      <c r="AY78" s="323"/>
      <c r="AZ78" s="323"/>
      <c r="BA78" s="323"/>
      <c r="BB78" s="323"/>
      <c r="BC78" s="323"/>
      <c r="BD78" s="323"/>
      <c r="BE78" s="323"/>
      <c r="BF78" s="323"/>
      <c r="BG78" s="323"/>
      <c r="BH78" s="323"/>
      <c r="BI78" s="323"/>
      <c r="BJ78" s="323"/>
      <c r="BK78" s="323"/>
      <c r="BQ78" s="500">
        <f ca="1">DATEDIF('1. Eingabe'!AT72,'1. Eingabe'!BQ77,"m")</f>
        <v>665</v>
      </c>
      <c r="BR78" s="393"/>
      <c r="BS78" s="393"/>
      <c r="BT78" s="393"/>
      <c r="BU78" s="393"/>
      <c r="BV78" s="393"/>
      <c r="BW78" s="393"/>
      <c r="BX78" s="393"/>
      <c r="BY78" s="393"/>
      <c r="BZ78" s="393"/>
      <c r="CA78" s="393"/>
      <c r="CB78" s="393"/>
      <c r="CC78" s="393"/>
      <c r="CD78" s="393"/>
      <c r="CE78" s="393"/>
      <c r="CF78" s="393"/>
      <c r="CG78" s="393"/>
      <c r="CH78" s="393"/>
      <c r="CI78" s="125" t="s">
        <v>126</v>
      </c>
    </row>
    <row r="79" spans="2:87" hidden="1" x14ac:dyDescent="0.25">
      <c r="B79" s="125"/>
      <c r="BQ79" s="461">
        <f ca="1">'1. Eingabe'!BQ78/12</f>
        <v>55.416666666666664</v>
      </c>
      <c r="BR79" s="323"/>
      <c r="BS79" s="323"/>
      <c r="BT79" s="323"/>
      <c r="BU79" s="323"/>
      <c r="BV79" s="323"/>
      <c r="BW79" s="323"/>
      <c r="BX79" s="323"/>
      <c r="BY79" s="323"/>
      <c r="BZ79" s="323"/>
      <c r="CA79" s="323"/>
      <c r="CB79" s="323"/>
      <c r="CC79" s="323"/>
      <c r="CD79" s="323"/>
      <c r="CE79" s="323"/>
      <c r="CF79" s="323"/>
      <c r="CG79" s="323"/>
      <c r="CH79" s="323"/>
    </row>
    <row r="80" spans="2:87" hidden="1" x14ac:dyDescent="0.25">
      <c r="B80" s="125"/>
    </row>
    <row r="81" spans="2:131" hidden="1" x14ac:dyDescent="0.25">
      <c r="B81" s="125"/>
      <c r="BQ81" s="501" t="s">
        <v>146</v>
      </c>
      <c r="BR81" s="443"/>
      <c r="BS81" s="443"/>
      <c r="BT81" s="443"/>
      <c r="BU81" s="443"/>
      <c r="BV81" s="443"/>
      <c r="BW81" s="443"/>
      <c r="BX81" s="443"/>
      <c r="BY81" s="443"/>
      <c r="BZ81" s="443"/>
      <c r="CA81" s="443"/>
      <c r="CB81" s="443"/>
      <c r="CC81" s="443"/>
      <c r="CD81" s="443"/>
      <c r="CE81" s="443"/>
      <c r="CF81" s="443"/>
      <c r="CG81" s="443"/>
      <c r="CH81" s="443"/>
      <c r="CI81" s="292"/>
      <c r="CJ81" s="292"/>
      <c r="CK81" s="292"/>
      <c r="CL81" s="292"/>
      <c r="CM81" s="292"/>
      <c r="CN81" s="292"/>
      <c r="CO81" s="292"/>
      <c r="CP81" s="292"/>
      <c r="CQ81" s="292"/>
      <c r="CR81" s="292"/>
      <c r="CS81" s="292"/>
      <c r="CT81" s="292"/>
      <c r="CU81" s="292"/>
      <c r="CV81" s="292"/>
      <c r="CW81" s="292"/>
      <c r="CX81" s="292"/>
      <c r="CY81" s="493" t="s">
        <v>147</v>
      </c>
      <c r="CZ81" s="494"/>
      <c r="DA81" s="494"/>
      <c r="DB81" s="494"/>
      <c r="DC81" s="494"/>
      <c r="DD81" s="494"/>
      <c r="DE81" s="494"/>
      <c r="DF81" s="494"/>
      <c r="DG81" s="494"/>
      <c r="DH81" s="494"/>
      <c r="DI81" s="494"/>
      <c r="DJ81" s="494"/>
      <c r="DK81" s="494"/>
      <c r="DL81" s="494"/>
      <c r="DM81" s="494"/>
      <c r="DN81" s="494"/>
      <c r="DO81" s="494"/>
      <c r="DP81" s="494"/>
    </row>
    <row r="82" spans="2:131" hidden="1" x14ac:dyDescent="0.25">
      <c r="B82" s="125" t="s">
        <v>125</v>
      </c>
      <c r="BQ82" s="467" t="e">
        <f>('1. Eingabe'!AT73*12+'1. Eingabe'!BC73)+'1. Eingabe'!#REF!</f>
        <v>#REF!</v>
      </c>
      <c r="BR82" s="323"/>
      <c r="BS82" s="323"/>
      <c r="BT82" s="323"/>
      <c r="BU82" s="323"/>
      <c r="BV82" s="323"/>
      <c r="BW82" s="323"/>
      <c r="BX82" s="323"/>
      <c r="BY82" s="323"/>
      <c r="BZ82" s="323"/>
      <c r="CA82" s="323"/>
      <c r="CB82" s="323"/>
      <c r="CC82" s="323"/>
      <c r="CD82" s="323"/>
      <c r="CE82" s="323"/>
      <c r="CF82" s="323"/>
      <c r="CG82" s="323"/>
      <c r="CH82" s="323"/>
      <c r="CY82" s="448" t="e">
        <f>('1. Eingabe'!AT73*12+'1. Eingabe'!BC73)+'1. Eingabe'!CR16</f>
        <v>#REF!</v>
      </c>
      <c r="CZ82" s="446"/>
      <c r="DA82" s="446"/>
      <c r="DB82" s="446"/>
      <c r="DC82" s="446"/>
      <c r="DD82" s="446"/>
      <c r="DE82" s="446"/>
      <c r="DF82" s="446"/>
      <c r="DG82" s="446"/>
      <c r="DH82" s="446"/>
      <c r="DI82" s="446"/>
      <c r="DJ82" s="446"/>
      <c r="DK82" s="446"/>
      <c r="DL82" s="446"/>
      <c r="DM82" s="446"/>
      <c r="DN82" s="446"/>
      <c r="DO82" s="446"/>
      <c r="DP82" s="447"/>
    </row>
    <row r="83" spans="2:131" hidden="1" x14ac:dyDescent="0.25">
      <c r="B83" s="125" t="s">
        <v>124</v>
      </c>
      <c r="BQ83" s="461" t="e">
        <f>'1. Eingabe'!BQ82/12</f>
        <v>#REF!</v>
      </c>
      <c r="BR83" s="323"/>
      <c r="BS83" s="323"/>
      <c r="BT83" s="323"/>
      <c r="BU83" s="323"/>
      <c r="BV83" s="323"/>
      <c r="BW83" s="323"/>
      <c r="BX83" s="323"/>
      <c r="BY83" s="323"/>
      <c r="BZ83" s="323"/>
      <c r="CA83" s="323"/>
      <c r="CB83" s="323"/>
      <c r="CC83" s="323"/>
      <c r="CD83" s="323"/>
      <c r="CE83" s="323"/>
      <c r="CF83" s="323"/>
      <c r="CG83" s="323"/>
      <c r="CH83" s="323"/>
      <c r="CY83" s="461" t="e">
        <f>'1. Eingabe'!CY82/12</f>
        <v>#REF!</v>
      </c>
      <c r="CZ83" s="323"/>
      <c r="DA83" s="323"/>
      <c r="DB83" s="323"/>
      <c r="DC83" s="323"/>
      <c r="DD83" s="323"/>
      <c r="DE83" s="323"/>
      <c r="DF83" s="323"/>
      <c r="DG83" s="323"/>
      <c r="DH83" s="323"/>
      <c r="DI83" s="323"/>
      <c r="DJ83" s="323"/>
      <c r="DK83" s="323"/>
      <c r="DL83" s="323"/>
      <c r="DM83" s="323"/>
      <c r="DN83" s="323"/>
      <c r="DO83" s="323"/>
      <c r="DP83" s="323"/>
    </row>
    <row r="84" spans="2:131" hidden="1" x14ac:dyDescent="0.25"/>
    <row r="85" spans="2:131" ht="15.75" hidden="1" x14ac:dyDescent="0.25">
      <c r="B85" s="293" t="s">
        <v>133</v>
      </c>
    </row>
    <row r="86" spans="2:131" hidden="1" x14ac:dyDescent="0.25">
      <c r="AB86" s="462" t="s">
        <v>132</v>
      </c>
      <c r="AC86" s="463"/>
      <c r="AD86" s="463"/>
      <c r="AE86" s="463"/>
      <c r="AF86" s="463"/>
      <c r="AG86" s="463"/>
      <c r="AH86" s="463"/>
      <c r="AI86" s="463"/>
      <c r="AJ86" s="463"/>
      <c r="AK86" s="463"/>
      <c r="AL86" s="463"/>
      <c r="AM86" s="463"/>
      <c r="AN86" s="463"/>
      <c r="AO86" s="463"/>
      <c r="AP86" s="463"/>
      <c r="AQ86" s="463"/>
      <c r="AR86" s="463"/>
      <c r="AS86" s="463"/>
      <c r="AT86" s="463"/>
      <c r="AU86" s="463"/>
      <c r="AV86" s="463"/>
      <c r="AW86" s="463"/>
      <c r="AX86" s="463"/>
      <c r="AY86" s="463"/>
      <c r="AZ86" s="463"/>
      <c r="BA86" s="463"/>
    </row>
    <row r="87" spans="2:131" hidden="1" x14ac:dyDescent="0.25">
      <c r="B87" s="128" t="s">
        <v>134</v>
      </c>
      <c r="AB87" s="453" t="e">
        <f>ROUNDDOWN('1. Eingabe'!BQ83,0)</f>
        <v>#REF!</v>
      </c>
      <c r="AC87" s="464"/>
      <c r="AD87" s="464"/>
      <c r="AE87" s="464"/>
      <c r="AF87" s="464"/>
      <c r="AG87" s="465"/>
      <c r="AH87" s="453" t="e">
        <f>'1. Eingabe'!BQ82-('1. Eingabe'!AB87*12)</f>
        <v>#REF!</v>
      </c>
      <c r="AI87" s="454"/>
      <c r="AJ87" s="454"/>
      <c r="AK87" s="454"/>
      <c r="AL87" s="454"/>
      <c r="AM87" s="455"/>
      <c r="AN87" s="466" t="e">
        <f>DATE('1. Eingabe'!#REF!,'1. Eingabe'!#REF!+1+'1. Eingabe'!BQ82-'1. Eingabe'!BQ73,1)</f>
        <v>#REF!</v>
      </c>
      <c r="AO87" s="454"/>
      <c r="AP87" s="454"/>
      <c r="AQ87" s="454"/>
      <c r="AR87" s="454"/>
      <c r="AS87" s="454"/>
      <c r="AT87" s="454"/>
      <c r="AU87" s="454"/>
      <c r="AV87" s="454"/>
      <c r="AW87" s="454"/>
      <c r="AX87" s="454"/>
      <c r="AY87" s="454"/>
      <c r="AZ87" s="454"/>
      <c r="BA87" s="455"/>
    </row>
    <row r="88" spans="2:131" hidden="1" x14ac:dyDescent="0.25">
      <c r="B88" s="128"/>
      <c r="AB88" s="452" t="e">
        <f>AB87*12+AH87</f>
        <v>#REF!</v>
      </c>
      <c r="AC88" s="446"/>
      <c r="AD88" s="446"/>
      <c r="AE88" s="446"/>
      <c r="AF88" s="446"/>
      <c r="AG88" s="446"/>
      <c r="AH88" s="446"/>
      <c r="AI88" s="446"/>
      <c r="AJ88" s="446"/>
      <c r="AK88" s="446"/>
      <c r="AL88" s="446"/>
      <c r="AM88" s="447"/>
      <c r="AN88" s="185"/>
      <c r="AO88" s="294"/>
      <c r="AP88" s="294"/>
      <c r="AQ88" s="294"/>
      <c r="AR88" s="294"/>
      <c r="AS88" s="294"/>
      <c r="AT88" s="294"/>
      <c r="AU88" s="294"/>
      <c r="AV88" s="294"/>
      <c r="AW88" s="294"/>
      <c r="AX88" s="294"/>
      <c r="AY88" s="294"/>
      <c r="AZ88" s="294"/>
      <c r="BA88" s="294"/>
      <c r="BB88" s="295"/>
    </row>
    <row r="89" spans="2:131" hidden="1" x14ac:dyDescent="0.25">
      <c r="B89" s="286" t="s">
        <v>135</v>
      </c>
      <c r="AB89" s="453" t="e">
        <f>ROUNDDOWN('1. Eingabe'!CY83,0)</f>
        <v>#REF!</v>
      </c>
      <c r="AC89" s="393"/>
      <c r="AD89" s="393"/>
      <c r="AE89" s="393"/>
      <c r="AF89" s="393"/>
      <c r="AG89" s="394"/>
      <c r="AH89" s="453" t="e">
        <f>'1. Eingabe'!CY82-('1. Eingabe'!AB89*12)</f>
        <v>#REF!</v>
      </c>
      <c r="AI89" s="454"/>
      <c r="AJ89" s="454"/>
      <c r="AK89" s="454"/>
      <c r="AL89" s="454"/>
      <c r="AM89" s="455"/>
      <c r="AN89" s="456" t="e">
        <f>DATE('1. Eingabe'!#REF!,'1. Eingabe'!#REF!+1+'1. Eingabe'!CY82-'1. Eingabe'!BQ73,1)</f>
        <v>#REF!</v>
      </c>
      <c r="AO89" s="457"/>
      <c r="AP89" s="457"/>
      <c r="AQ89" s="457"/>
      <c r="AR89" s="457"/>
      <c r="AS89" s="457"/>
      <c r="AT89" s="457"/>
      <c r="AU89" s="457"/>
      <c r="AV89" s="457"/>
      <c r="AW89" s="457"/>
      <c r="AX89" s="457"/>
      <c r="AY89" s="457"/>
      <c r="AZ89" s="457"/>
      <c r="BA89" s="458"/>
    </row>
    <row r="90" spans="2:131" hidden="1" x14ac:dyDescent="0.25">
      <c r="AB90" s="452" t="e">
        <f>AB89*12+AH89</f>
        <v>#REF!</v>
      </c>
      <c r="AC90" s="446"/>
      <c r="AD90" s="446"/>
      <c r="AE90" s="446"/>
      <c r="AF90" s="446"/>
      <c r="AG90" s="446"/>
      <c r="AH90" s="446"/>
      <c r="AI90" s="446"/>
      <c r="AJ90" s="446"/>
      <c r="AK90" s="446"/>
      <c r="AL90" s="446"/>
      <c r="AM90" s="447"/>
      <c r="AN90" s="130"/>
      <c r="AO90" s="296"/>
      <c r="AP90" s="296"/>
      <c r="AQ90" s="296"/>
      <c r="AR90" s="296"/>
      <c r="AS90" s="296"/>
      <c r="AT90" s="296"/>
      <c r="AU90" s="296"/>
      <c r="AV90" s="296"/>
      <c r="AW90" s="296"/>
      <c r="AX90" s="296"/>
      <c r="AY90" s="296"/>
      <c r="AZ90" s="296"/>
      <c r="BA90" s="296"/>
    </row>
    <row r="91" spans="2:131" hidden="1" x14ac:dyDescent="0.25">
      <c r="AB91" s="129"/>
      <c r="AC91" s="280"/>
      <c r="AD91" s="280"/>
      <c r="AE91" s="280"/>
      <c r="AF91" s="280"/>
      <c r="AG91" s="280"/>
      <c r="AH91" s="129"/>
      <c r="AI91" s="296"/>
      <c r="AJ91" s="296"/>
      <c r="AK91" s="296"/>
      <c r="AL91" s="296"/>
      <c r="AM91" s="296"/>
      <c r="AN91" s="130"/>
      <c r="AO91" s="296"/>
      <c r="AP91" s="296"/>
      <c r="AQ91" s="296"/>
      <c r="AR91" s="296"/>
      <c r="AS91" s="296"/>
      <c r="AT91" s="296"/>
      <c r="AU91" s="296"/>
      <c r="AV91" s="296"/>
      <c r="AW91" s="296"/>
      <c r="AX91" s="296"/>
      <c r="AY91" s="296"/>
      <c r="AZ91" s="296"/>
      <c r="BA91" s="296"/>
    </row>
    <row r="92" spans="2:131" ht="15.75" hidden="1" thickBot="1" x14ac:dyDescent="0.3">
      <c r="AB92" s="323" t="s">
        <v>143</v>
      </c>
      <c r="AC92" s="323"/>
      <c r="AD92" s="323"/>
      <c r="AE92" s="323"/>
      <c r="AF92" s="323"/>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CR92" s="286" t="s">
        <v>144</v>
      </c>
    </row>
    <row r="93" spans="2:131" hidden="1" x14ac:dyDescent="0.25">
      <c r="AB93" s="297" t="s">
        <v>136</v>
      </c>
      <c r="AC93" s="298"/>
      <c r="AD93" s="298"/>
      <c r="AE93" s="298"/>
      <c r="AF93" s="298"/>
      <c r="AG93" s="298"/>
      <c r="AH93" s="298"/>
      <c r="AI93" s="298"/>
      <c r="AJ93" s="298"/>
      <c r="AK93" s="298"/>
      <c r="AL93" s="298"/>
      <c r="AM93" s="299"/>
      <c r="AN93" s="297" t="s">
        <v>137</v>
      </c>
      <c r="AO93" s="298"/>
      <c r="AP93" s="298"/>
      <c r="AQ93" s="298"/>
      <c r="AR93" s="298"/>
      <c r="AS93" s="298"/>
      <c r="AT93" s="298"/>
      <c r="AU93" s="298"/>
      <c r="AV93" s="298"/>
      <c r="AW93" s="298"/>
      <c r="AX93" s="298"/>
      <c r="AY93" s="299"/>
      <c r="AZ93" s="297" t="s">
        <v>139</v>
      </c>
      <c r="BA93" s="298"/>
      <c r="BB93" s="298"/>
      <c r="BC93" s="298"/>
      <c r="BD93" s="298"/>
      <c r="BE93" s="298"/>
      <c r="BF93" s="298"/>
      <c r="BG93" s="298"/>
      <c r="BH93" s="298"/>
      <c r="BI93" s="298"/>
      <c r="BJ93" s="298"/>
      <c r="BK93" s="299"/>
      <c r="BL93" s="297" t="s">
        <v>138</v>
      </c>
      <c r="BM93" s="298"/>
      <c r="BN93" s="298"/>
      <c r="BO93" s="298"/>
      <c r="BP93" s="298"/>
      <c r="BQ93" s="298"/>
      <c r="BR93" s="298"/>
      <c r="BS93" s="298"/>
      <c r="BT93" s="298"/>
      <c r="BU93" s="298"/>
      <c r="BV93" s="298"/>
      <c r="BW93" s="299"/>
      <c r="CR93" s="297" t="s">
        <v>139</v>
      </c>
      <c r="CS93" s="298"/>
      <c r="CT93" s="298"/>
      <c r="CU93" s="298"/>
      <c r="CV93" s="298"/>
      <c r="CW93" s="298"/>
      <c r="CX93" s="298"/>
      <c r="CY93" s="298"/>
      <c r="CZ93" s="298"/>
      <c r="DA93" s="298"/>
      <c r="DB93" s="298"/>
      <c r="DC93" s="299"/>
      <c r="DD93" s="297" t="s">
        <v>138</v>
      </c>
      <c r="DE93" s="298"/>
      <c r="DF93" s="298"/>
      <c r="DG93" s="298"/>
      <c r="DH93" s="298"/>
      <c r="DI93" s="298"/>
      <c r="DJ93" s="298"/>
      <c r="DK93" s="298"/>
      <c r="DL93" s="298"/>
      <c r="DM93" s="298"/>
      <c r="DN93" s="298"/>
      <c r="DO93" s="299"/>
    </row>
    <row r="94" spans="2:131" hidden="1" x14ac:dyDescent="0.25">
      <c r="B94" s="286" t="s">
        <v>141</v>
      </c>
      <c r="AB94" s="473" t="str">
        <f>'RE-P Nebenrechnung'!B87</f>
        <v>66</v>
      </c>
      <c r="AC94" s="335"/>
      <c r="AD94" s="335"/>
      <c r="AE94" s="335"/>
      <c r="AF94" s="335"/>
      <c r="AG94" s="335"/>
      <c r="AH94" s="335">
        <f>'RE-P Nebenrechnung'!B89</f>
        <v>8</v>
      </c>
      <c r="AI94" s="335"/>
      <c r="AJ94" s="335"/>
      <c r="AK94" s="335"/>
      <c r="AL94" s="335"/>
      <c r="AM94" s="472"/>
      <c r="AN94" s="473" t="str">
        <f>'RE-P Nebenrechnung'!E87</f>
        <v>64</v>
      </c>
      <c r="AO94" s="335"/>
      <c r="AP94" s="335"/>
      <c r="AQ94" s="335"/>
      <c r="AR94" s="335"/>
      <c r="AS94" s="335"/>
      <c r="AT94" s="335">
        <f>'RE-P Nebenrechnung'!E89</f>
        <v>8</v>
      </c>
      <c r="AU94" s="335"/>
      <c r="AV94" s="335"/>
      <c r="AW94" s="335"/>
      <c r="AX94" s="335"/>
      <c r="AY94" s="472"/>
      <c r="AZ94" s="473" t="str">
        <f>'RE-P Nebenrechnung'!C87</f>
        <v>64</v>
      </c>
      <c r="BA94" s="335"/>
      <c r="BB94" s="335"/>
      <c r="BC94" s="335"/>
      <c r="BD94" s="335"/>
      <c r="BE94" s="335"/>
      <c r="BF94" s="335">
        <f>'RE-P Nebenrechnung'!C89</f>
        <v>8</v>
      </c>
      <c r="BG94" s="335"/>
      <c r="BH94" s="335"/>
      <c r="BI94" s="335"/>
      <c r="BJ94" s="335"/>
      <c r="BK94" s="472"/>
      <c r="BL94" s="471" t="str">
        <f>'RE-P Nebenrechnung'!B87</f>
        <v>66</v>
      </c>
      <c r="BM94" s="343"/>
      <c r="BN94" s="343"/>
      <c r="BO94" s="343"/>
      <c r="BP94" s="343"/>
      <c r="BQ94" s="343"/>
      <c r="BR94" s="335">
        <f>'RE-P Nebenrechnung'!B89</f>
        <v>8</v>
      </c>
      <c r="BS94" s="335"/>
      <c r="BT94" s="335"/>
      <c r="BU94" s="335"/>
      <c r="BV94" s="335"/>
      <c r="BW94" s="472"/>
      <c r="CE94" s="286" t="s">
        <v>140</v>
      </c>
      <c r="CR94" s="473" t="str">
        <f>'RE-P Nebenrechnung'!D87</f>
        <v>61</v>
      </c>
      <c r="CS94" s="335"/>
      <c r="CT94" s="335"/>
      <c r="CU94" s="335"/>
      <c r="CV94" s="335"/>
      <c r="CW94" s="335"/>
      <c r="CX94" s="335">
        <f>'RE-P Nebenrechnung'!D89</f>
        <v>8</v>
      </c>
      <c r="CY94" s="335"/>
      <c r="CZ94" s="335"/>
      <c r="DA94" s="335"/>
      <c r="DB94" s="335"/>
      <c r="DC94" s="472"/>
      <c r="DD94" s="473" t="str">
        <f>'RE-P Nebenrechnung'!F87</f>
        <v>63</v>
      </c>
      <c r="DE94" s="335"/>
      <c r="DF94" s="335"/>
      <c r="DG94" s="335"/>
      <c r="DH94" s="335"/>
      <c r="DI94" s="335"/>
      <c r="DJ94" s="335">
        <f>'RE-P Nebenrechnung'!F89</f>
        <v>0</v>
      </c>
      <c r="DK94" s="335"/>
      <c r="DL94" s="335"/>
      <c r="DM94" s="335"/>
      <c r="DN94" s="335"/>
      <c r="DO94" s="472"/>
    </row>
    <row r="95" spans="2:131" ht="15.75" hidden="1" thickBot="1" x14ac:dyDescent="0.3">
      <c r="B95" s="286" t="s">
        <v>142</v>
      </c>
      <c r="AB95" s="468">
        <f>AB94*12+AH94</f>
        <v>800</v>
      </c>
      <c r="AC95" s="469"/>
      <c r="AD95" s="469"/>
      <c r="AE95" s="469"/>
      <c r="AF95" s="469"/>
      <c r="AG95" s="469"/>
      <c r="AH95" s="469"/>
      <c r="AI95" s="469"/>
      <c r="AJ95" s="469"/>
      <c r="AK95" s="469"/>
      <c r="AL95" s="469"/>
      <c r="AM95" s="470"/>
      <c r="AN95" s="468">
        <f>AN94*12+AT94</f>
        <v>776</v>
      </c>
      <c r="AO95" s="469"/>
      <c r="AP95" s="469"/>
      <c r="AQ95" s="469"/>
      <c r="AR95" s="469"/>
      <c r="AS95" s="469"/>
      <c r="AT95" s="469"/>
      <c r="AU95" s="469"/>
      <c r="AV95" s="469"/>
      <c r="AW95" s="469"/>
      <c r="AX95" s="469"/>
      <c r="AY95" s="470"/>
      <c r="AZ95" s="468">
        <f>AZ94*12+BF94</f>
        <v>776</v>
      </c>
      <c r="BA95" s="469"/>
      <c r="BB95" s="469"/>
      <c r="BC95" s="469"/>
      <c r="BD95" s="469"/>
      <c r="BE95" s="469"/>
      <c r="BF95" s="469"/>
      <c r="BG95" s="469"/>
      <c r="BH95" s="469"/>
      <c r="BI95" s="469"/>
      <c r="BJ95" s="469"/>
      <c r="BK95" s="470"/>
      <c r="BL95" s="468">
        <f>AB95</f>
        <v>800</v>
      </c>
      <c r="BM95" s="469"/>
      <c r="BN95" s="469"/>
      <c r="BO95" s="469"/>
      <c r="BP95" s="469"/>
      <c r="BQ95" s="469"/>
      <c r="BR95" s="469"/>
      <c r="BS95" s="469"/>
      <c r="BT95" s="469"/>
      <c r="BU95" s="469"/>
      <c r="BV95" s="469"/>
      <c r="BW95" s="470"/>
      <c r="CR95" s="468">
        <f>CR94*12+CX94</f>
        <v>740</v>
      </c>
      <c r="CS95" s="469"/>
      <c r="CT95" s="469"/>
      <c r="CU95" s="469"/>
      <c r="CV95" s="469"/>
      <c r="CW95" s="469"/>
      <c r="CX95" s="469"/>
      <c r="CY95" s="469"/>
      <c r="CZ95" s="469"/>
      <c r="DA95" s="469"/>
      <c r="DB95" s="469"/>
      <c r="DC95" s="470"/>
      <c r="DD95" s="468">
        <f>DD94*12+DJ94</f>
        <v>756</v>
      </c>
      <c r="DE95" s="469"/>
      <c r="DF95" s="469"/>
      <c r="DG95" s="469"/>
      <c r="DH95" s="469"/>
      <c r="DI95" s="469"/>
      <c r="DJ95" s="469"/>
      <c r="DK95" s="469"/>
      <c r="DL95" s="469"/>
      <c r="DM95" s="469"/>
      <c r="DN95" s="469"/>
      <c r="DO95" s="470"/>
    </row>
    <row r="96" spans="2:131" ht="15.75" hidden="1" thickBot="1" x14ac:dyDescent="0.3">
      <c r="B96" s="300" t="s">
        <v>145</v>
      </c>
      <c r="AB96" s="475">
        <f>AB95</f>
        <v>800</v>
      </c>
      <c r="AC96" s="476"/>
      <c r="AD96" s="476"/>
      <c r="AE96" s="476"/>
      <c r="AF96" s="476"/>
      <c r="AG96" s="476"/>
      <c r="AH96" s="476"/>
      <c r="AI96" s="476"/>
      <c r="AJ96" s="476"/>
      <c r="AK96" s="476"/>
      <c r="AL96" s="476"/>
      <c r="AM96" s="477"/>
      <c r="AN96" s="478" t="e">
        <f>IF(MAX(AB90,AN95)&gt;AB95,AB95,MAX(AB90,AN95))</f>
        <v>#REF!</v>
      </c>
      <c r="AO96" s="476"/>
      <c r="AP96" s="476"/>
      <c r="AQ96" s="476"/>
      <c r="AR96" s="476"/>
      <c r="AS96" s="476"/>
      <c r="AT96" s="476"/>
      <c r="AU96" s="476"/>
      <c r="AV96" s="476"/>
      <c r="AW96" s="476"/>
      <c r="AX96" s="476"/>
      <c r="AY96" s="477"/>
      <c r="AZ96" s="478" t="str">
        <f>IF('1. Eingabe'!BJ11="nein","",IF(MAX(AB88,AZ95)&gt;AB95,AB95,MAX(AB88,AZ95)))</f>
        <v/>
      </c>
      <c r="BA96" s="476"/>
      <c r="BB96" s="476"/>
      <c r="BC96" s="476"/>
      <c r="BD96" s="476"/>
      <c r="BE96" s="476"/>
      <c r="BF96" s="476"/>
      <c r="BG96" s="476"/>
      <c r="BH96" s="476"/>
      <c r="BI96" s="476"/>
      <c r="BJ96" s="476"/>
      <c r="BK96" s="477"/>
      <c r="BL96" s="478" t="e">
        <f>MAX(AB88,BL95)</f>
        <v>#REF!</v>
      </c>
      <c r="BM96" s="476"/>
      <c r="BN96" s="476"/>
      <c r="BO96" s="476"/>
      <c r="BP96" s="476"/>
      <c r="BQ96" s="476"/>
      <c r="BR96" s="476"/>
      <c r="BS96" s="476"/>
      <c r="BT96" s="476"/>
      <c r="BU96" s="476"/>
      <c r="BV96" s="476"/>
      <c r="BW96" s="476"/>
      <c r="BX96" s="495" t="e">
        <f>MIN(AB96,AN96,AZ96,BL96)</f>
        <v>#REF!</v>
      </c>
      <c r="BY96" s="496"/>
      <c r="BZ96" s="496"/>
      <c r="CA96" s="496"/>
      <c r="CB96" s="496"/>
      <c r="CC96" s="496"/>
      <c r="CD96" s="496"/>
      <c r="CE96" s="496"/>
      <c r="CF96" s="496"/>
      <c r="CG96" s="496"/>
      <c r="CH96" s="496"/>
      <c r="CI96" s="497"/>
      <c r="CR96" s="475" t="str">
        <f>IF('1. Eingabe'!BJ11="nein","",IF(MAX(AB88,CR95)&gt;AB95,AB95,MAX(AB88,CR95)))</f>
        <v/>
      </c>
      <c r="CS96" s="476"/>
      <c r="CT96" s="476"/>
      <c r="CU96" s="476"/>
      <c r="CV96" s="476"/>
      <c r="CW96" s="476"/>
      <c r="CX96" s="476"/>
      <c r="CY96" s="476"/>
      <c r="CZ96" s="476"/>
      <c r="DA96" s="476"/>
      <c r="DB96" s="476"/>
      <c r="DC96" s="477"/>
      <c r="DD96" s="475" t="e">
        <f>IF(MAX(AB88,DD95)&gt;AB95,AB95,MAX(AB88,DD95))</f>
        <v>#REF!</v>
      </c>
      <c r="DE96" s="476"/>
      <c r="DF96" s="476"/>
      <c r="DG96" s="476"/>
      <c r="DH96" s="476"/>
      <c r="DI96" s="476"/>
      <c r="DJ96" s="476"/>
      <c r="DK96" s="476"/>
      <c r="DL96" s="476"/>
      <c r="DM96" s="476"/>
      <c r="DN96" s="476"/>
      <c r="DO96" s="476"/>
      <c r="DP96" s="495" t="e">
        <f>MIN(CR96,DD96)</f>
        <v>#REF!</v>
      </c>
      <c r="DQ96" s="496"/>
      <c r="DR96" s="496"/>
      <c r="DS96" s="496"/>
      <c r="DT96" s="496"/>
      <c r="DU96" s="496"/>
      <c r="DV96" s="496"/>
      <c r="DW96" s="496"/>
      <c r="DX96" s="496"/>
      <c r="DY96" s="496"/>
      <c r="DZ96" s="496"/>
      <c r="EA96" s="497"/>
    </row>
    <row r="97" spans="28:131" ht="15.75" hidden="1" thickBot="1" x14ac:dyDescent="0.3">
      <c r="AB97" s="375"/>
      <c r="AC97" s="375"/>
      <c r="AD97" s="375"/>
      <c r="AE97" s="375"/>
      <c r="AF97" s="375"/>
      <c r="AG97" s="375"/>
      <c r="AH97" s="375"/>
      <c r="AI97" s="375"/>
      <c r="AJ97" s="375"/>
      <c r="AK97" s="375"/>
      <c r="AL97" s="375"/>
      <c r="AM97" s="375"/>
      <c r="AN97" s="474"/>
      <c r="AO97" s="375"/>
      <c r="AP97" s="375"/>
      <c r="AQ97" s="375"/>
      <c r="AR97" s="375"/>
      <c r="AS97" s="375"/>
      <c r="AT97" s="375"/>
      <c r="AU97" s="375"/>
      <c r="AV97" s="375"/>
      <c r="AW97" s="375"/>
      <c r="AX97" s="375"/>
      <c r="AY97" s="375"/>
      <c r="AZ97" s="474"/>
      <c r="BA97" s="375"/>
      <c r="BB97" s="375"/>
      <c r="BC97" s="375"/>
      <c r="BD97" s="375"/>
      <c r="BE97" s="375"/>
      <c r="BF97" s="375"/>
      <c r="BG97" s="375"/>
      <c r="BH97" s="375"/>
      <c r="BI97" s="375"/>
      <c r="BJ97" s="375"/>
      <c r="BK97" s="375"/>
      <c r="BL97" s="474"/>
      <c r="BM97" s="474"/>
      <c r="BN97" s="474"/>
      <c r="BO97" s="474"/>
      <c r="BP97" s="474"/>
      <c r="BQ97" s="474"/>
      <c r="BR97" s="375"/>
      <c r="BS97" s="375"/>
      <c r="BT97" s="375"/>
      <c r="BU97" s="375"/>
      <c r="BV97" s="375"/>
      <c r="BW97" s="375"/>
      <c r="BX97" s="486" t="e">
        <f>ROUNDDOWN(BX96/12,0)</f>
        <v>#REF!</v>
      </c>
      <c r="BY97" s="487"/>
      <c r="BZ97" s="487"/>
      <c r="CA97" s="487"/>
      <c r="CB97" s="487"/>
      <c r="CC97" s="487"/>
      <c r="CD97" s="488" t="e">
        <f>BX96-(BX97*12)</f>
        <v>#REF!</v>
      </c>
      <c r="CE97" s="488"/>
      <c r="CF97" s="488"/>
      <c r="CG97" s="488"/>
      <c r="CH97" s="488"/>
      <c r="CI97" s="489"/>
      <c r="CR97" s="375"/>
      <c r="CS97" s="375"/>
      <c r="CT97" s="375"/>
      <c r="CU97" s="375"/>
      <c r="CV97" s="375"/>
      <c r="CW97" s="375"/>
      <c r="CX97" s="375"/>
      <c r="CY97" s="375"/>
      <c r="CZ97" s="375"/>
      <c r="DA97" s="375"/>
      <c r="DB97" s="375"/>
      <c r="DC97" s="375"/>
      <c r="DD97" s="375"/>
      <c r="DE97" s="375"/>
      <c r="DF97" s="375"/>
      <c r="DG97" s="375"/>
      <c r="DH97" s="375"/>
      <c r="DI97" s="375"/>
      <c r="DJ97" s="375"/>
      <c r="DK97" s="375"/>
      <c r="DL97" s="375"/>
      <c r="DM97" s="375"/>
      <c r="DN97" s="375"/>
      <c r="DO97" s="375"/>
      <c r="DP97" s="486" t="e">
        <f>ROUNDDOWN(DP96/12,0)</f>
        <v>#REF!</v>
      </c>
      <c r="DQ97" s="487"/>
      <c r="DR97" s="487"/>
      <c r="DS97" s="487"/>
      <c r="DT97" s="487"/>
      <c r="DU97" s="487"/>
      <c r="DV97" s="488" t="e">
        <f>DP96-(DP97*12)</f>
        <v>#REF!</v>
      </c>
      <c r="DW97" s="488"/>
      <c r="DX97" s="488"/>
      <c r="DY97" s="488"/>
      <c r="DZ97" s="488"/>
      <c r="EA97" s="489"/>
    </row>
    <row r="98" spans="28:131" hidden="1" x14ac:dyDescent="0.25"/>
    <row r="99" spans="28:131" hidden="1" x14ac:dyDescent="0.25"/>
    <row r="100" spans="28:131" hidden="1" x14ac:dyDescent="0.25"/>
    <row r="101" spans="28:131" hidden="1" x14ac:dyDescent="0.25"/>
    <row r="102" spans="28:131" hidden="1" x14ac:dyDescent="0.25"/>
    <row r="103" spans="28:131" hidden="1" x14ac:dyDescent="0.25"/>
    <row r="104" spans="28:131" hidden="1" x14ac:dyDescent="0.25"/>
    <row r="105" spans="28:131" hidden="1" x14ac:dyDescent="0.25"/>
    <row r="106" spans="28:131" hidden="1" x14ac:dyDescent="0.25"/>
    <row r="107" spans="28:131" hidden="1" x14ac:dyDescent="0.25"/>
    <row r="108" spans="28:131" hidden="1" x14ac:dyDescent="0.25"/>
    <row r="109" spans="28:131" hidden="1" x14ac:dyDescent="0.25"/>
    <row r="110" spans="28:131" hidden="1" x14ac:dyDescent="0.25"/>
    <row r="111" spans="28:131" hidden="1" x14ac:dyDescent="0.25"/>
    <row r="112" spans="28:131"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sheetData>
  <sheetProtection password="DFA8" sheet="1" objects="1" scenarios="1" selectLockedCells="1" selectUnlockedCells="1"/>
  <mergeCells count="134">
    <mergeCell ref="EG9:EW9"/>
    <mergeCell ref="CR14:EW17"/>
    <mergeCell ref="EG10:EW10"/>
    <mergeCell ref="B9:BI10"/>
    <mergeCell ref="BJ9:CM10"/>
    <mergeCell ref="AP51:AY51"/>
    <mergeCell ref="AZ51:BI51"/>
    <mergeCell ref="B8:AS8"/>
    <mergeCell ref="BF8:CQ8"/>
    <mergeCell ref="BJ19:BX19"/>
    <mergeCell ref="BY19:CM19"/>
    <mergeCell ref="CR19:EG21"/>
    <mergeCell ref="B16:CD17"/>
    <mergeCell ref="CR23:EG26"/>
    <mergeCell ref="B25:BI26"/>
    <mergeCell ref="BJ25:CM26"/>
    <mergeCell ref="CE14:CM15"/>
    <mergeCell ref="CE16:CM17"/>
    <mergeCell ref="CR9:DO10"/>
    <mergeCell ref="DP9:DT10"/>
    <mergeCell ref="DU9:DW10"/>
    <mergeCell ref="DX9:EA10"/>
    <mergeCell ref="EB9:EF10"/>
    <mergeCell ref="B14:CD15"/>
    <mergeCell ref="B11:BI12"/>
    <mergeCell ref="BJ11:CM12"/>
    <mergeCell ref="BW13:CK13"/>
    <mergeCell ref="S56:AB56"/>
    <mergeCell ref="M57:P57"/>
    <mergeCell ref="S57:AB57"/>
    <mergeCell ref="B20:BI21"/>
    <mergeCell ref="BJ20:BX21"/>
    <mergeCell ref="BY20:CM21"/>
    <mergeCell ref="BJ22:BX22"/>
    <mergeCell ref="BY22:CM22"/>
    <mergeCell ref="B23:BI24"/>
    <mergeCell ref="BJ23:BX24"/>
    <mergeCell ref="BY23:CM24"/>
    <mergeCell ref="B50:U50"/>
    <mergeCell ref="V50:AO50"/>
    <mergeCell ref="AP50:BI50"/>
    <mergeCell ref="B51:K51"/>
    <mergeCell ref="L51:U51"/>
    <mergeCell ref="V51:AE51"/>
    <mergeCell ref="AF51:AO51"/>
    <mergeCell ref="B32:FX36"/>
    <mergeCell ref="B54:K54"/>
    <mergeCell ref="B38:FX40"/>
    <mergeCell ref="M61:P61"/>
    <mergeCell ref="S61:AB61"/>
    <mergeCell ref="M62:P62"/>
    <mergeCell ref="S62:AB62"/>
    <mergeCell ref="M63:P63"/>
    <mergeCell ref="M64:P64"/>
    <mergeCell ref="M58:P58"/>
    <mergeCell ref="S58:AB58"/>
    <mergeCell ref="M59:P59"/>
    <mergeCell ref="S59:AB59"/>
    <mergeCell ref="M60:P60"/>
    <mergeCell ref="S60:AB60"/>
    <mergeCell ref="BQ82:CH82"/>
    <mergeCell ref="CY82:DP82"/>
    <mergeCell ref="BQ73:CH73"/>
    <mergeCell ref="BC74:BK74"/>
    <mergeCell ref="BQ74:CH74"/>
    <mergeCell ref="AT76:BK76"/>
    <mergeCell ref="AT77:BK77"/>
    <mergeCell ref="BQ77:CH77"/>
    <mergeCell ref="M65:P65"/>
    <mergeCell ref="M66:P66"/>
    <mergeCell ref="M67:P67"/>
    <mergeCell ref="M68:P68"/>
    <mergeCell ref="AT72:BK72"/>
    <mergeCell ref="AT73:BB73"/>
    <mergeCell ref="BC73:BK73"/>
    <mergeCell ref="AT78:BK78"/>
    <mergeCell ref="BQ78:CH78"/>
    <mergeCell ref="BQ79:CH79"/>
    <mergeCell ref="BQ81:CH81"/>
    <mergeCell ref="CY81:DP81"/>
    <mergeCell ref="AB88:AM88"/>
    <mergeCell ref="AB89:AG89"/>
    <mergeCell ref="AH89:AM89"/>
    <mergeCell ref="AN89:BA89"/>
    <mergeCell ref="AB90:AM90"/>
    <mergeCell ref="AB92:BW92"/>
    <mergeCell ref="BQ83:CH83"/>
    <mergeCell ref="CY83:DP83"/>
    <mergeCell ref="AB86:BA86"/>
    <mergeCell ref="AB87:AG87"/>
    <mergeCell ref="AH87:AM87"/>
    <mergeCell ref="AN87:BA87"/>
    <mergeCell ref="AB95:AM95"/>
    <mergeCell ref="AN95:AY95"/>
    <mergeCell ref="AZ95:BK95"/>
    <mergeCell ref="BL95:BW95"/>
    <mergeCell ref="CR95:DC95"/>
    <mergeCell ref="DD95:DO95"/>
    <mergeCell ref="BL94:BQ94"/>
    <mergeCell ref="BR94:BW94"/>
    <mergeCell ref="CR94:CW94"/>
    <mergeCell ref="CX94:DC94"/>
    <mergeCell ref="DD94:DI94"/>
    <mergeCell ref="DJ94:DO94"/>
    <mergeCell ref="AB94:AG94"/>
    <mergeCell ref="AH94:AM94"/>
    <mergeCell ref="AN94:AS94"/>
    <mergeCell ref="AT94:AY94"/>
    <mergeCell ref="AZ94:BE94"/>
    <mergeCell ref="BF94:BK94"/>
    <mergeCell ref="DP97:DU97"/>
    <mergeCell ref="DV97:EA97"/>
    <mergeCell ref="BX97:CC97"/>
    <mergeCell ref="CD97:CI97"/>
    <mergeCell ref="CR97:CW97"/>
    <mergeCell ref="CX97:DC97"/>
    <mergeCell ref="DD97:DI97"/>
    <mergeCell ref="DJ97:DO97"/>
    <mergeCell ref="DD96:DO96"/>
    <mergeCell ref="DP96:EA96"/>
    <mergeCell ref="BX96:CI96"/>
    <mergeCell ref="CR96:DC96"/>
    <mergeCell ref="AB97:AG97"/>
    <mergeCell ref="AH97:AM97"/>
    <mergeCell ref="AN97:AS97"/>
    <mergeCell ref="AT97:AY97"/>
    <mergeCell ref="AZ97:BE97"/>
    <mergeCell ref="BF97:BK97"/>
    <mergeCell ref="BL97:BQ97"/>
    <mergeCell ref="BR97:BW97"/>
    <mergeCell ref="AB96:AM96"/>
    <mergeCell ref="AN96:AY96"/>
    <mergeCell ref="AZ96:BK96"/>
    <mergeCell ref="BL96:BW96"/>
  </mergeCells>
  <dataValidations count="6">
    <dataValidation type="list" allowBlank="1" showInputMessage="1" showErrorMessage="1" sqref="BJ11:CM12 CE14 CE16" xr:uid="{608335D5-8AEA-4014-BDCB-CF8CB62E38BC}">
      <formula1>$B$56:$B$57</formula1>
    </dataValidation>
    <dataValidation type="whole" allowBlank="1" showInputMessage="1" showErrorMessage="1" errorTitle="Beitragsbemessungsgrenze" error="Die Eingabe überschreitet die Beitragsbemessungsgrenze. Hier können nur Werte bis zur Beitragsbemessungsgrenze des Vorjahres eingegeben werden." sqref="BJ20:BJ21" xr:uid="{3D1F2FCC-83CD-4082-9B43-6CDEAE4DD35C}">
      <formula1>0</formula1>
      <formula2>76200</formula2>
    </dataValidation>
    <dataValidation type="date" allowBlank="1" showInputMessage="1" showErrorMessage="1" sqref="BJ9:BK10" xr:uid="{9CE60646-D7F9-4288-8747-1B2A9F329A4E}">
      <formula1>16438</formula1>
      <formula2>36525</formula2>
    </dataValidation>
    <dataValidation type="whole" allowBlank="1" showInputMessage="1" showErrorMessage="1" errorTitle="Beitragsbemessungsgrenz" error="Die Eingabe überschreitet die Beitragsbemessungsgrenze. Hier können nur Werte bis zur Beitragsbemessungsgrenze des Vorjahres eingegeben werden." sqref="BY20:BY21" xr:uid="{93AC873F-B515-4E63-91D2-F94AA43F58D5}">
      <formula1>0</formula1>
      <formula2>68400</formula2>
    </dataValidation>
    <dataValidation type="decimal" allowBlank="1" showInputMessage="1" showErrorMessage="1" errorTitle="hoher Wert" error="Der eingegebene Wert ist unrealistisch hoch. Bei so vielen Entgeltpunkten hat man eine auskömmliche Rente." sqref="BY23:BY24 BJ23:BJ24" xr:uid="{27E0B244-2C36-4A1A-9605-02C861BA0C27}">
      <formula1>0</formula1>
      <formula2>100</formula2>
    </dataValidation>
    <dataValidation type="date" allowBlank="1" showInputMessage="1" showErrorMessage="1" errorTitle="Datumsformat/ Zukunft" error="Der Eingegebene Wert ist kein korrektes Datumsformat oder liegt in der Zukunft. " sqref="BJ25:CM26" xr:uid="{C21538F6-517E-442D-BA11-63BBCBBE2F99}">
      <formula1>42368</formula1>
      <formula2>TODAY()</formula2>
    </dataValidation>
  </dataValidations>
  <hyperlinks>
    <hyperlink ref="B2" r:id="rId1" xr:uid="{8D39DB80-9FFC-47A0-A6FB-5A4D465CFAB7}"/>
  </hyperlinks>
  <pageMargins left="0.7" right="0.7" top="0.78740157499999996" bottom="0.78740157499999996" header="0.3" footer="0.3"/>
  <pageSetup paperSize="9" orientation="landscape" r:id="rId2"/>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64" id="{3ECDBF39-8B3A-4250-9915-789D5D833E6D}">
            <xm:f>'teure Fehler vermeiden'!$X$4="Netze BW"</xm:f>
            <x14:dxf>
              <font>
                <strike val="0"/>
                <color auto="1"/>
              </font>
            </x14:dxf>
          </x14:cfRule>
          <xm:sqref>BJ9:CM13 CR11:EG12 EG18 CR9 DP9:EF10 CR19:EG26 B19:CM26</xm:sqref>
        </x14:conditionalFormatting>
        <x14:conditionalFormatting xmlns:xm="http://schemas.microsoft.com/office/excel/2006/main">
          <x14:cfRule type="expression" priority="65" id="{B1D05723-843D-495C-9279-3F5980713E19}">
            <xm:f>'teure Fehler vermeiden'!$X$4="Netze BW"</xm:f>
            <x14:dxf>
              <font>
                <strike val="0"/>
                <color auto="1"/>
              </font>
            </x14:dxf>
          </x14:cfRule>
          <xm:sqref>B9:BI13</xm:sqref>
        </x14:conditionalFormatting>
        <x14:conditionalFormatting xmlns:xm="http://schemas.microsoft.com/office/excel/2006/main">
          <x14:cfRule type="expression" priority="63" id="{9703A75F-5D90-46DD-8D6E-815613B53BAE}">
            <xm:f>'teure Fehler vermeiden'!$X$4="Netze BW"</xm:f>
            <x14:dxf>
              <font>
                <strike val="0"/>
                <color auto="1"/>
              </font>
            </x14:dxf>
          </x14:cfRule>
          <xm:sqref>B14:BI15</xm:sqref>
        </x14:conditionalFormatting>
        <x14:conditionalFormatting xmlns:xm="http://schemas.microsoft.com/office/excel/2006/main">
          <x14:cfRule type="expression" priority="57" id="{574748B1-17E3-45DC-A54B-472EFBFF7476}">
            <xm:f>'teure Fehler vermeiden'!$X$4="Netze BW"</xm:f>
            <x14:dxf>
              <font>
                <strike val="0"/>
                <color auto="1"/>
              </font>
            </x14:dxf>
          </x14:cfRule>
          <xm:sqref>BW13</xm:sqref>
        </x14:conditionalFormatting>
        <x14:conditionalFormatting xmlns:xm="http://schemas.microsoft.com/office/excel/2006/main">
          <x14:cfRule type="expression" priority="54" id="{785D165D-6B35-4546-AB16-7C93002D5C1D}">
            <xm:f>'teure Fehler vermeiden'!$X$4="Netze BW"</xm:f>
            <x14:dxf>
              <font>
                <strike val="0"/>
                <color auto="1"/>
              </font>
            </x14:dxf>
          </x14:cfRule>
          <xm:sqref>CE14</xm:sqref>
        </x14:conditionalFormatting>
        <x14:conditionalFormatting xmlns:xm="http://schemas.microsoft.com/office/excel/2006/main">
          <x14:cfRule type="expression" priority="51" id="{62B74187-B6CC-4407-A79F-5633BE5BCE0F}">
            <xm:f>'teure Fehler vermeiden'!$X$4="Netze BW"</xm:f>
            <x14:dxf>
              <font>
                <strike val="0"/>
                <color auto="1"/>
              </font>
            </x14:dxf>
          </x14:cfRule>
          <xm:sqref>CE16</xm:sqref>
        </x14:conditionalFormatting>
        <x14:conditionalFormatting xmlns:xm="http://schemas.microsoft.com/office/excel/2006/main">
          <x14:cfRule type="expression" priority="49" id="{5C800DC2-62F9-43D0-82CF-BFBC51CEFC2F}">
            <xm:f>'teure Fehler vermeiden'!$X$4="Netze BW"</xm:f>
            <x14:dxf>
              <font>
                <strike val="0"/>
                <color auto="1"/>
              </font>
            </x14:dxf>
          </x14:cfRule>
          <xm:sqref>B16:BI17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3FAD1-886A-438A-90E4-D86C280B122A}">
  <dimension ref="A1:HG208"/>
  <sheetViews>
    <sheetView showGridLines="0" tabSelected="1" zoomScaleNormal="100" workbookViewId="0">
      <selection activeCell="B37" sqref="B37:Y37"/>
    </sheetView>
  </sheetViews>
  <sheetFormatPr baseColWidth="10" defaultColWidth="11.42578125" defaultRowHeight="12.75" x14ac:dyDescent="0.2"/>
  <cols>
    <col min="1" max="162" width="0.7109375" style="2" customWidth="1"/>
    <col min="163" max="163" width="0.5703125" style="2" customWidth="1"/>
    <col min="164" max="205" width="0.7109375" style="2" customWidth="1"/>
    <col min="206" max="16384" width="11.42578125" style="2"/>
  </cols>
  <sheetData>
    <row r="1" spans="2:206" ht="15.75" customHeight="1" x14ac:dyDescent="0.2">
      <c r="B1" s="1" t="s">
        <v>30</v>
      </c>
      <c r="BK1" s="3"/>
      <c r="BL1" s="3"/>
      <c r="BM1" s="3"/>
      <c r="BN1" s="3"/>
      <c r="BO1" s="3"/>
      <c r="BP1" s="3"/>
      <c r="BQ1" s="3"/>
      <c r="BR1" s="3"/>
      <c r="BS1" s="3"/>
      <c r="BT1" s="3"/>
      <c r="BU1" s="3"/>
      <c r="BV1" s="3"/>
      <c r="BW1" s="3"/>
      <c r="BX1" s="3"/>
      <c r="BZ1" s="3"/>
      <c r="CA1" s="3"/>
      <c r="CB1" s="3"/>
      <c r="CC1" s="3"/>
      <c r="CE1" s="3"/>
      <c r="CF1" s="3"/>
      <c r="CH1" s="3"/>
      <c r="CI1" s="3"/>
      <c r="CJ1" s="3"/>
      <c r="CK1" s="3"/>
      <c r="CL1" s="3"/>
      <c r="CM1" s="3"/>
      <c r="CN1" s="3"/>
      <c r="CO1" s="3"/>
      <c r="CP1" s="3"/>
      <c r="CQ1" s="3"/>
      <c r="CR1" s="3"/>
      <c r="CS1" s="3"/>
      <c r="CT1" s="3"/>
      <c r="CU1" s="3"/>
      <c r="CV1" s="3"/>
      <c r="CW1" s="3"/>
      <c r="CX1" s="3"/>
      <c r="CY1" s="3"/>
      <c r="CZ1" s="3"/>
      <c r="DA1" s="3"/>
      <c r="DB1" s="3"/>
      <c r="DC1" s="4" t="str">
        <f>"Info-Programm: Teure Fehler vermeiden - "&amp;EC109</f>
        <v>Info-Programm: Teure Fehler vermeiden - 2018</v>
      </c>
      <c r="DD1" s="3"/>
      <c r="DE1" s="3"/>
      <c r="ER1" s="5"/>
      <c r="ES1" s="5"/>
      <c r="ET1" s="5"/>
      <c r="EU1" s="5"/>
      <c r="EV1" s="5"/>
      <c r="EW1" s="5"/>
      <c r="EX1" s="5"/>
      <c r="EY1" s="5"/>
      <c r="EZ1" s="5"/>
      <c r="FA1" s="5"/>
      <c r="FB1" s="5"/>
      <c r="FC1" s="5"/>
      <c r="FD1" s="5"/>
      <c r="FE1" s="5"/>
      <c r="FF1" s="5"/>
      <c r="FH1" s="5"/>
      <c r="FI1" s="5"/>
      <c r="FJ1" s="5"/>
      <c r="FK1" s="189"/>
      <c r="FL1" s="189"/>
      <c r="FN1" s="189"/>
      <c r="FO1" s="189"/>
      <c r="FP1" s="189"/>
      <c r="FR1" s="189"/>
      <c r="FS1" s="189"/>
      <c r="FT1" s="6"/>
      <c r="FU1" s="189"/>
      <c r="FV1" s="189"/>
      <c r="FW1" s="189"/>
      <c r="FX1" s="189"/>
      <c r="FY1" s="189"/>
      <c r="FZ1" s="189"/>
      <c r="GA1" s="189"/>
      <c r="GB1" s="189"/>
      <c r="GC1" s="7"/>
      <c r="GD1" s="7"/>
      <c r="GE1" s="7"/>
      <c r="GF1" s="7"/>
      <c r="GM1" s="143"/>
    </row>
    <row r="2" spans="2:206" ht="12.75" customHeight="1" x14ac:dyDescent="0.25">
      <c r="B2" s="523" t="s">
        <v>28</v>
      </c>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BK2" s="3"/>
      <c r="BL2" s="3"/>
      <c r="BM2" s="3"/>
      <c r="BN2" s="3"/>
      <c r="BO2" s="3"/>
      <c r="BP2" s="3"/>
      <c r="BQ2" s="3"/>
      <c r="BR2" s="3"/>
      <c r="BS2" s="3"/>
      <c r="BT2" s="3"/>
      <c r="BU2" s="3"/>
      <c r="BV2" s="3"/>
      <c r="BW2" s="3"/>
      <c r="BX2" s="3"/>
      <c r="BY2" s="3"/>
      <c r="BZ2" s="3"/>
      <c r="CA2" s="3"/>
      <c r="CB2" s="3"/>
      <c r="CC2" s="3"/>
      <c r="CD2" s="3"/>
      <c r="CE2" s="3"/>
      <c r="CF2" s="3"/>
      <c r="CH2" s="3"/>
      <c r="CI2" s="3"/>
      <c r="CJ2" s="3"/>
      <c r="CK2" s="3"/>
      <c r="CL2" s="3"/>
      <c r="CM2" s="3"/>
      <c r="CN2" s="3"/>
      <c r="CO2" s="3"/>
      <c r="CP2" s="3"/>
      <c r="CQ2" s="3"/>
      <c r="CR2" s="3"/>
      <c r="CS2" s="3"/>
      <c r="CT2" s="3"/>
      <c r="CU2" s="3"/>
      <c r="CV2" s="3"/>
      <c r="CW2" s="3"/>
      <c r="CX2" s="3"/>
      <c r="CY2" s="3"/>
      <c r="CZ2" s="3"/>
      <c r="DA2" s="3"/>
      <c r="DB2" s="3"/>
      <c r="DC2" s="181" t="s">
        <v>29</v>
      </c>
      <c r="DD2" s="3"/>
      <c r="DE2" s="3"/>
      <c r="ER2" s="5"/>
      <c r="ES2" s="5"/>
      <c r="ET2" s="5"/>
      <c r="EU2" s="5"/>
      <c r="EV2" s="5"/>
      <c r="EW2" s="5"/>
      <c r="EX2" s="5"/>
      <c r="EY2" s="5"/>
      <c r="EZ2" s="5"/>
      <c r="FA2" s="5"/>
      <c r="FB2" s="5"/>
      <c r="FC2" s="5"/>
      <c r="FD2" s="5"/>
      <c r="FE2" s="5"/>
      <c r="FF2" s="5"/>
      <c r="FG2" s="5"/>
      <c r="FH2" s="5"/>
      <c r="FI2" s="5"/>
      <c r="FJ2" s="5"/>
      <c r="FK2" s="9"/>
      <c r="FL2" s="9"/>
      <c r="FM2" s="9"/>
      <c r="FN2" s="9"/>
      <c r="FO2" s="9"/>
      <c r="FP2" s="9"/>
      <c r="FQ2" s="9"/>
      <c r="FR2" s="9"/>
      <c r="FS2" s="9"/>
      <c r="FT2" s="9"/>
      <c r="FU2" s="9"/>
      <c r="FV2" s="9"/>
      <c r="FW2" s="9"/>
      <c r="FX2" s="9"/>
      <c r="FY2" s="9"/>
      <c r="FZ2" s="9"/>
      <c r="GA2" s="9"/>
      <c r="GB2" s="9"/>
      <c r="GC2" s="9"/>
      <c r="GD2" s="9"/>
      <c r="GE2" s="9"/>
      <c r="GF2" s="9"/>
      <c r="GG2" s="9"/>
      <c r="GH2" s="9"/>
    </row>
    <row r="3" spans="2:206" ht="12.75" customHeight="1" x14ac:dyDescent="0.25">
      <c r="BK3" s="10"/>
      <c r="BL3" s="10"/>
      <c r="BM3" s="10"/>
      <c r="BN3" s="10"/>
      <c r="BO3" s="10"/>
      <c r="BP3" s="10"/>
      <c r="BQ3" s="10"/>
      <c r="BR3" s="10"/>
      <c r="BS3" s="10"/>
      <c r="BT3" s="10"/>
      <c r="BU3" s="10"/>
      <c r="BV3" s="10"/>
      <c r="BW3" s="10"/>
      <c r="BX3" s="10"/>
      <c r="BY3" s="10"/>
      <c r="BZ3" s="10"/>
      <c r="CA3" s="10"/>
      <c r="CB3" s="10"/>
      <c r="CC3" s="10"/>
      <c r="CD3" s="10"/>
      <c r="CE3" s="10"/>
      <c r="CF3" s="10"/>
      <c r="CH3" s="10"/>
      <c r="CI3" s="10"/>
      <c r="CJ3" s="10"/>
      <c r="CK3" s="10"/>
      <c r="CL3" s="10"/>
      <c r="CM3" s="10"/>
      <c r="CN3" s="10"/>
      <c r="CO3" s="10"/>
      <c r="CP3" s="10"/>
      <c r="CQ3" s="10"/>
      <c r="CR3" s="10"/>
      <c r="CS3" s="10"/>
      <c r="CT3" s="10"/>
      <c r="CU3" s="10"/>
      <c r="CV3" s="10"/>
      <c r="CW3" s="10"/>
      <c r="CX3" s="10"/>
      <c r="CY3" s="10"/>
      <c r="CZ3" s="10"/>
      <c r="DA3" s="10"/>
      <c r="DB3" s="10"/>
      <c r="DC3" s="11" t="str">
        <f ca="1">"befr. Version (ungeprüft) "&amp;EC110&amp;", Rentenwert: West="&amp;EC115&amp;" €"&amp;"  Ost="&amp;EC116&amp;" €"</f>
        <v>befr. Version (ungeprüft) Juni 2018, Rentenwert: West=31,03 €  Ost=29,69 €</v>
      </c>
      <c r="DD3" s="10"/>
      <c r="DE3" s="10"/>
      <c r="DF3" s="10"/>
      <c r="DG3" s="10"/>
      <c r="DH3" s="12"/>
      <c r="DI3" s="12"/>
      <c r="DJ3" s="12"/>
      <c r="DK3" s="12"/>
      <c r="DL3" s="12"/>
      <c r="DM3" s="12"/>
      <c r="DN3" s="12"/>
      <c r="DO3" s="12"/>
      <c r="DP3" s="12"/>
      <c r="DQ3" s="12"/>
      <c r="DR3" s="12"/>
      <c r="FD3" s="3"/>
      <c r="FE3" s="3"/>
      <c r="FF3" s="3"/>
      <c r="FG3" s="3"/>
      <c r="FH3" s="3"/>
      <c r="FI3" s="3"/>
      <c r="FJ3" s="3"/>
      <c r="FK3" s="9"/>
      <c r="FL3" s="9"/>
      <c r="FM3" s="9"/>
      <c r="FN3" s="9"/>
      <c r="FO3" s="9"/>
      <c r="FP3" s="9"/>
      <c r="FQ3" s="9"/>
      <c r="FR3" s="9"/>
      <c r="FS3" s="9"/>
      <c r="FT3" s="9"/>
      <c r="FU3" s="9"/>
      <c r="FV3" s="9"/>
      <c r="FW3" s="9"/>
      <c r="FX3" s="9"/>
      <c r="FY3" s="9"/>
      <c r="FZ3" s="9"/>
      <c r="GA3" s="9"/>
      <c r="GB3" s="9"/>
      <c r="GC3" s="9"/>
      <c r="GD3" s="9"/>
      <c r="GE3" s="9"/>
      <c r="GF3" s="9"/>
      <c r="GG3" s="9"/>
      <c r="GH3" s="9"/>
    </row>
    <row r="4" spans="2:206" ht="18" hidden="1" customHeight="1" x14ac:dyDescent="0.2">
      <c r="B4" s="15" t="s">
        <v>99</v>
      </c>
      <c r="X4" s="537" t="s">
        <v>100</v>
      </c>
      <c r="Y4" s="538"/>
      <c r="Z4" s="538"/>
      <c r="AA4" s="538"/>
      <c r="AB4" s="538"/>
      <c r="AC4" s="538"/>
      <c r="AD4" s="538"/>
      <c r="AE4" s="538"/>
      <c r="AF4" s="538"/>
      <c r="AG4" s="538"/>
      <c r="AH4" s="538"/>
      <c r="AI4" s="538"/>
      <c r="AJ4" s="538"/>
      <c r="AK4" s="538"/>
      <c r="AL4" s="538"/>
      <c r="AM4" s="538"/>
      <c r="AN4" s="538"/>
      <c r="AO4" s="538"/>
      <c r="AP4" s="538"/>
      <c r="AQ4" s="538"/>
      <c r="AR4" s="538"/>
      <c r="AS4" s="538"/>
      <c r="BJ4" s="14"/>
      <c r="BK4" s="13"/>
      <c r="BL4" s="13"/>
      <c r="BM4" s="13"/>
      <c r="BN4" s="13"/>
      <c r="BO4" s="13"/>
      <c r="BP4" s="13"/>
      <c r="BQ4" s="13"/>
      <c r="BR4" s="13"/>
      <c r="BS4" s="13"/>
      <c r="BT4" s="13"/>
      <c r="BU4" s="13"/>
      <c r="BV4" s="13"/>
      <c r="BW4" s="13"/>
      <c r="BX4" s="13"/>
      <c r="BY4" s="13"/>
      <c r="BZ4" s="13"/>
      <c r="CA4" s="13"/>
      <c r="CB4" s="13"/>
      <c r="CC4" s="13"/>
      <c r="CD4" s="13"/>
      <c r="CE4" s="13"/>
      <c r="CF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FK4" s="9"/>
      <c r="FL4" s="9"/>
      <c r="FM4" s="9"/>
      <c r="FN4" s="9"/>
      <c r="FO4" s="9"/>
      <c r="FP4" s="9"/>
      <c r="FQ4" s="9"/>
      <c r="FR4" s="9"/>
      <c r="FS4" s="9"/>
      <c r="FT4" s="9"/>
      <c r="FU4" s="9"/>
      <c r="FV4" s="9"/>
      <c r="FW4" s="9"/>
      <c r="FX4" s="9"/>
      <c r="FY4" s="9"/>
      <c r="FZ4" s="9"/>
      <c r="GA4" s="9"/>
      <c r="GB4" s="9"/>
      <c r="GC4" s="9"/>
      <c r="GD4" s="9"/>
      <c r="GE4" s="9"/>
      <c r="GF4" s="9"/>
      <c r="GG4" s="9"/>
      <c r="GH4" s="9"/>
    </row>
    <row r="5" spans="2:206" ht="18" hidden="1" customHeight="1" x14ac:dyDescent="0.2">
      <c r="BJ5" s="14"/>
      <c r="BK5" s="13"/>
      <c r="BL5" s="13"/>
      <c r="BM5" s="13"/>
      <c r="BN5" s="13"/>
      <c r="BO5" s="13"/>
      <c r="BP5" s="13"/>
      <c r="BQ5" s="13"/>
      <c r="BR5" s="13"/>
      <c r="BS5" s="13"/>
      <c r="BT5" s="13"/>
      <c r="BU5" s="13"/>
      <c r="BV5" s="13"/>
      <c r="BW5" s="13"/>
      <c r="BX5" s="13"/>
      <c r="BY5" s="13"/>
      <c r="BZ5" s="13"/>
      <c r="CA5" s="13"/>
      <c r="CB5" s="13"/>
      <c r="CC5" s="13"/>
      <c r="CD5" s="13"/>
      <c r="CE5" s="13"/>
      <c r="CF5" s="13"/>
      <c r="CG5" s="16"/>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FK5" s="9"/>
      <c r="FL5" s="9"/>
      <c r="FM5" s="9"/>
      <c r="FN5" s="9"/>
      <c r="FO5" s="9"/>
      <c r="FP5" s="9"/>
      <c r="FQ5" s="9"/>
      <c r="FR5" s="9"/>
      <c r="FS5" s="9"/>
      <c r="FT5" s="9"/>
      <c r="FU5" s="9"/>
      <c r="FV5" s="9"/>
      <c r="FW5" s="9"/>
      <c r="FX5" s="9"/>
      <c r="FY5" s="9"/>
      <c r="FZ5" s="9"/>
      <c r="GA5" s="9"/>
      <c r="GB5" s="9"/>
      <c r="GC5" s="9"/>
      <c r="GD5" s="9"/>
      <c r="GE5" s="9"/>
      <c r="GF5" s="9"/>
      <c r="GG5" s="9"/>
      <c r="GH5" s="9"/>
    </row>
    <row r="6" spans="2:206" ht="14.25" hidden="1" customHeight="1" x14ac:dyDescent="0.25">
      <c r="B6" s="376" t="s">
        <v>27</v>
      </c>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BF6" s="378" t="s">
        <v>94</v>
      </c>
      <c r="BG6" s="379"/>
      <c r="BH6" s="379"/>
      <c r="BI6" s="379"/>
      <c r="BJ6" s="379"/>
      <c r="BK6" s="379"/>
      <c r="BL6" s="379"/>
      <c r="BM6" s="379"/>
      <c r="BN6" s="379"/>
      <c r="BO6" s="379"/>
      <c r="BP6" s="379"/>
      <c r="BQ6" s="379"/>
      <c r="BR6" s="379"/>
      <c r="BS6" s="379"/>
      <c r="BT6" s="379"/>
      <c r="BU6" s="379"/>
      <c r="BV6" s="379"/>
      <c r="BW6" s="379"/>
      <c r="BX6" s="379"/>
      <c r="BY6" s="379"/>
      <c r="BZ6" s="379"/>
      <c r="CA6" s="379"/>
      <c r="CB6" s="379"/>
      <c r="CC6" s="379"/>
      <c r="CD6" s="379"/>
      <c r="CE6" s="379"/>
      <c r="CF6" s="379"/>
      <c r="CG6" s="379"/>
      <c r="CH6" s="379"/>
      <c r="CI6" s="379"/>
      <c r="CJ6" s="379"/>
      <c r="CK6" s="379"/>
      <c r="CL6" s="379"/>
      <c r="CM6" s="379"/>
      <c r="CN6" s="379"/>
      <c r="CO6" s="379"/>
      <c r="CP6" s="379"/>
      <c r="CQ6" s="379"/>
      <c r="DP6" s="78"/>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row>
    <row r="7" spans="2:206" ht="12" hidden="1" customHeight="1" x14ac:dyDescent="0.2">
      <c r="B7" s="360" t="s">
        <v>26</v>
      </c>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61"/>
      <c r="BC7" s="361"/>
      <c r="BD7" s="361"/>
      <c r="BE7" s="361"/>
      <c r="BF7" s="361"/>
      <c r="BG7" s="361"/>
      <c r="BH7" s="361"/>
      <c r="BI7" s="362"/>
      <c r="BJ7" s="427">
        <f>'1. Eingabe'!BJ9</f>
        <v>23002</v>
      </c>
      <c r="BK7" s="428"/>
      <c r="BL7" s="403"/>
      <c r="BM7" s="403"/>
      <c r="BN7" s="403"/>
      <c r="BO7" s="403"/>
      <c r="BP7" s="403"/>
      <c r="BQ7" s="403"/>
      <c r="BR7" s="403"/>
      <c r="BS7" s="403"/>
      <c r="BT7" s="403"/>
      <c r="BU7" s="403"/>
      <c r="BV7" s="403"/>
      <c r="BW7" s="403"/>
      <c r="BX7" s="403"/>
      <c r="BY7" s="403"/>
      <c r="BZ7" s="403"/>
      <c r="CA7" s="403"/>
      <c r="CB7" s="403"/>
      <c r="CC7" s="403"/>
      <c r="CD7" s="403"/>
      <c r="CE7" s="403"/>
      <c r="CF7" s="403"/>
      <c r="CG7" s="403"/>
      <c r="CH7" s="403"/>
      <c r="CI7" s="403"/>
      <c r="CJ7" s="403"/>
      <c r="CK7" s="403"/>
      <c r="CL7" s="403"/>
      <c r="CM7" s="404"/>
      <c r="CQ7" s="3"/>
      <c r="CR7" s="372" t="s">
        <v>25</v>
      </c>
      <c r="CS7" s="544"/>
      <c r="CT7" s="544"/>
      <c r="CU7" s="544"/>
      <c r="CV7" s="544"/>
      <c r="CW7" s="544"/>
      <c r="CX7" s="544"/>
      <c r="CY7" s="544"/>
      <c r="CZ7" s="544"/>
      <c r="DA7" s="544"/>
      <c r="DB7" s="544"/>
      <c r="DC7" s="544"/>
      <c r="DD7" s="544"/>
      <c r="DE7" s="544"/>
      <c r="DF7" s="544"/>
      <c r="DG7" s="544"/>
      <c r="DH7" s="544"/>
      <c r="DI7" s="544"/>
      <c r="DJ7" s="544"/>
      <c r="DK7" s="544"/>
      <c r="DL7" s="544"/>
      <c r="DM7" s="544"/>
      <c r="DN7" s="544"/>
      <c r="DO7" s="544"/>
      <c r="DP7" s="544"/>
      <c r="DQ7" s="384">
        <f ca="1">ROUNDDOWN('RE-P Nebenrechnung'!A8,0)</f>
        <v>55</v>
      </c>
      <c r="DR7" s="356"/>
      <c r="DS7" s="356"/>
      <c r="DT7" s="356"/>
      <c r="DU7" s="385"/>
      <c r="DV7" s="348" t="s">
        <v>24</v>
      </c>
      <c r="DW7" s="348"/>
      <c r="DX7" s="349"/>
      <c r="DY7" s="352">
        <f ca="1">'RE-P Nebenrechnung'!A7-(DQ7*12)</f>
        <v>5</v>
      </c>
      <c r="DZ7" s="353"/>
      <c r="EA7" s="353"/>
      <c r="EB7" s="353"/>
      <c r="EC7" s="356" t="s">
        <v>23</v>
      </c>
      <c r="ED7" s="356"/>
      <c r="EE7" s="356"/>
      <c r="EF7" s="356"/>
      <c r="EG7" s="357"/>
      <c r="EH7" s="374" t="s">
        <v>188</v>
      </c>
      <c r="EI7" s="375"/>
      <c r="EJ7" s="375"/>
      <c r="EK7" s="375"/>
      <c r="EL7" s="375"/>
      <c r="EM7" s="375"/>
      <c r="EN7" s="375"/>
      <c r="EO7" s="375"/>
      <c r="EP7" s="375"/>
      <c r="EQ7" s="375"/>
      <c r="ER7" s="375"/>
      <c r="ES7" s="375"/>
      <c r="ET7" s="375"/>
      <c r="EU7" s="375"/>
      <c r="EV7" s="375"/>
      <c r="EW7" s="375"/>
      <c r="EX7" s="375"/>
      <c r="EY7" s="17"/>
      <c r="EZ7" s="17"/>
      <c r="FA7" s="17"/>
      <c r="FB7" s="17"/>
      <c r="FC7" s="17"/>
      <c r="FD7" s="17"/>
      <c r="FE7" s="17"/>
      <c r="FF7" s="17"/>
      <c r="FG7" s="17"/>
      <c r="FH7" s="17"/>
      <c r="FI7" s="17"/>
      <c r="FJ7" s="17"/>
      <c r="FK7" s="17"/>
      <c r="FL7" s="17"/>
      <c r="FM7" s="17"/>
      <c r="FN7" s="17"/>
      <c r="FO7" s="17"/>
      <c r="FP7" s="17"/>
      <c r="FQ7" s="17"/>
      <c r="FR7" s="17"/>
      <c r="FS7" s="18"/>
      <c r="FT7" s="18"/>
      <c r="FU7" s="18"/>
      <c r="FV7" s="18"/>
      <c r="FW7" s="18"/>
      <c r="FX7" s="18"/>
      <c r="FY7" s="18"/>
      <c r="FZ7" s="18"/>
      <c r="GA7" s="18"/>
      <c r="GB7" s="18"/>
      <c r="GC7" s="18"/>
      <c r="GD7" s="18"/>
      <c r="GE7" s="18"/>
      <c r="GF7" s="18"/>
      <c r="GG7" s="18"/>
      <c r="GH7" s="18"/>
    </row>
    <row r="8" spans="2:206" ht="12" hidden="1" customHeight="1" x14ac:dyDescent="0.2">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B8" s="361"/>
      <c r="BC8" s="361"/>
      <c r="BD8" s="361"/>
      <c r="BE8" s="361"/>
      <c r="BF8" s="361"/>
      <c r="BG8" s="361"/>
      <c r="BH8" s="361"/>
      <c r="BI8" s="362"/>
      <c r="BJ8" s="429"/>
      <c r="BK8" s="430"/>
      <c r="BL8" s="407"/>
      <c r="BM8" s="407"/>
      <c r="BN8" s="407"/>
      <c r="BO8" s="407"/>
      <c r="BP8" s="407"/>
      <c r="BQ8" s="407"/>
      <c r="BR8" s="407"/>
      <c r="BS8" s="407"/>
      <c r="BT8" s="407"/>
      <c r="BU8" s="407"/>
      <c r="BV8" s="407"/>
      <c r="BW8" s="407"/>
      <c r="BX8" s="407"/>
      <c r="BY8" s="407"/>
      <c r="BZ8" s="407"/>
      <c r="CA8" s="407"/>
      <c r="CB8" s="407"/>
      <c r="CC8" s="407"/>
      <c r="CD8" s="407"/>
      <c r="CE8" s="407"/>
      <c r="CF8" s="407"/>
      <c r="CG8" s="407"/>
      <c r="CH8" s="407"/>
      <c r="CI8" s="407"/>
      <c r="CJ8" s="407"/>
      <c r="CK8" s="407"/>
      <c r="CL8" s="407"/>
      <c r="CM8" s="408"/>
      <c r="CQ8" s="3"/>
      <c r="CR8" s="544"/>
      <c r="CS8" s="544"/>
      <c r="CT8" s="544"/>
      <c r="CU8" s="544"/>
      <c r="CV8" s="544"/>
      <c r="CW8" s="544"/>
      <c r="CX8" s="544"/>
      <c r="CY8" s="544"/>
      <c r="CZ8" s="544"/>
      <c r="DA8" s="544"/>
      <c r="DB8" s="544"/>
      <c r="DC8" s="544"/>
      <c r="DD8" s="544"/>
      <c r="DE8" s="544"/>
      <c r="DF8" s="544"/>
      <c r="DG8" s="544"/>
      <c r="DH8" s="544"/>
      <c r="DI8" s="544"/>
      <c r="DJ8" s="544"/>
      <c r="DK8" s="544"/>
      <c r="DL8" s="544"/>
      <c r="DM8" s="544"/>
      <c r="DN8" s="544"/>
      <c r="DO8" s="544"/>
      <c r="DP8" s="544"/>
      <c r="DQ8" s="386"/>
      <c r="DR8" s="358"/>
      <c r="DS8" s="358"/>
      <c r="DT8" s="358"/>
      <c r="DU8" s="387"/>
      <c r="DV8" s="350"/>
      <c r="DW8" s="350"/>
      <c r="DX8" s="351"/>
      <c r="DY8" s="354"/>
      <c r="DZ8" s="355"/>
      <c r="EA8" s="355"/>
      <c r="EB8" s="355"/>
      <c r="EC8" s="358"/>
      <c r="ED8" s="358"/>
      <c r="EE8" s="358"/>
      <c r="EF8" s="358"/>
      <c r="EG8" s="359"/>
      <c r="EH8" s="374">
        <f ca="1">TODAY()</f>
        <v>43263</v>
      </c>
      <c r="EI8" s="375"/>
      <c r="EJ8" s="375"/>
      <c r="EK8" s="375"/>
      <c r="EL8" s="375"/>
      <c r="EM8" s="375"/>
      <c r="EN8" s="375"/>
      <c r="EO8" s="375"/>
      <c r="EP8" s="375"/>
      <c r="EQ8" s="375"/>
      <c r="ER8" s="375"/>
      <c r="ES8" s="375"/>
      <c r="ET8" s="375"/>
      <c r="EU8" s="375"/>
      <c r="EV8" s="375"/>
      <c r="EW8" s="375"/>
      <c r="EX8" s="375"/>
    </row>
    <row r="9" spans="2:206" ht="11.25" hidden="1" customHeight="1" x14ac:dyDescent="0.2">
      <c r="B9" s="360" t="s">
        <v>22</v>
      </c>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361"/>
      <c r="BI9" s="362"/>
      <c r="BJ9" s="401" t="str">
        <f>'1. Eingabe'!BJ11</f>
        <v>nein</v>
      </c>
      <c r="BK9" s="402"/>
      <c r="BL9" s="403"/>
      <c r="BM9" s="403"/>
      <c r="BN9" s="403"/>
      <c r="BO9" s="403"/>
      <c r="BP9" s="403"/>
      <c r="BQ9" s="403"/>
      <c r="BR9" s="403"/>
      <c r="BS9" s="403"/>
      <c r="BT9" s="403"/>
      <c r="BU9" s="403"/>
      <c r="BV9" s="403"/>
      <c r="BW9" s="403"/>
      <c r="BX9" s="403"/>
      <c r="BY9" s="403"/>
      <c r="BZ9" s="403"/>
      <c r="CA9" s="403"/>
      <c r="CB9" s="403"/>
      <c r="CC9" s="403"/>
      <c r="CD9" s="403"/>
      <c r="CE9" s="403"/>
      <c r="CF9" s="403"/>
      <c r="CG9" s="403"/>
      <c r="CH9" s="403"/>
      <c r="CI9" s="403"/>
      <c r="CJ9" s="403"/>
      <c r="CK9" s="403"/>
      <c r="CL9" s="403"/>
      <c r="CM9" s="404"/>
      <c r="CQ9" s="3"/>
      <c r="CR9" s="19"/>
      <c r="CS9" s="135"/>
      <c r="CT9" s="135"/>
      <c r="CU9" s="135"/>
      <c r="CV9" s="19"/>
      <c r="CW9" s="19"/>
      <c r="CX9" s="20"/>
      <c r="CY9" s="21"/>
      <c r="CZ9" s="21"/>
      <c r="DA9" s="21"/>
      <c r="DB9" s="21"/>
      <c r="DC9" s="21"/>
      <c r="DD9" s="21"/>
      <c r="DE9" s="21"/>
      <c r="DF9" s="21"/>
      <c r="DG9" s="22"/>
      <c r="DH9" s="22"/>
      <c r="DI9" s="22"/>
      <c r="DJ9" s="22"/>
      <c r="DK9" s="22"/>
      <c r="DL9" s="22"/>
      <c r="DM9" s="22"/>
      <c r="DN9" s="22"/>
      <c r="DO9" s="22"/>
      <c r="DP9" s="22"/>
      <c r="DQ9" s="22"/>
      <c r="DR9" s="22"/>
      <c r="DS9" s="22"/>
      <c r="DT9" s="22"/>
      <c r="DU9" s="22"/>
      <c r="DV9" s="22"/>
      <c r="DW9" s="22"/>
      <c r="DX9" s="22"/>
      <c r="DY9" s="22"/>
      <c r="DZ9" s="22"/>
      <c r="EA9" s="22"/>
      <c r="EB9" s="22"/>
      <c r="EC9" s="19"/>
      <c r="ED9" s="19"/>
      <c r="EE9" s="19"/>
      <c r="EF9" s="19"/>
      <c r="EG9" s="188"/>
      <c r="EH9" s="23"/>
      <c r="EI9" s="23"/>
      <c r="EJ9" s="23"/>
      <c r="EK9" s="24"/>
      <c r="EL9" s="24"/>
      <c r="EM9" s="24"/>
      <c r="EN9" s="25"/>
      <c r="EO9" s="25"/>
      <c r="EP9" s="25"/>
      <c r="EQ9" s="25"/>
      <c r="ER9" s="24"/>
      <c r="ES9" s="24"/>
      <c r="ET9" s="24"/>
      <c r="EU9" s="24"/>
      <c r="EV9" s="24"/>
    </row>
    <row r="10" spans="2:206" ht="11.25" hidden="1" customHeight="1" x14ac:dyDescent="0.2">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2"/>
      <c r="BJ10" s="405"/>
      <c r="BK10" s="406"/>
      <c r="BL10" s="407"/>
      <c r="BM10" s="407"/>
      <c r="BN10" s="407"/>
      <c r="BO10" s="407"/>
      <c r="BP10" s="407"/>
      <c r="BQ10" s="407"/>
      <c r="BR10" s="407"/>
      <c r="BS10" s="407"/>
      <c r="BT10" s="407"/>
      <c r="BU10" s="407"/>
      <c r="BV10" s="407"/>
      <c r="BW10" s="407"/>
      <c r="BX10" s="407"/>
      <c r="BY10" s="407"/>
      <c r="BZ10" s="407"/>
      <c r="CA10" s="407"/>
      <c r="CB10" s="407"/>
      <c r="CC10" s="407"/>
      <c r="CD10" s="407"/>
      <c r="CE10" s="407"/>
      <c r="CF10" s="407"/>
      <c r="CG10" s="407"/>
      <c r="CH10" s="407"/>
      <c r="CI10" s="407"/>
      <c r="CJ10" s="407"/>
      <c r="CK10" s="407"/>
      <c r="CL10" s="407"/>
      <c r="CM10" s="408"/>
      <c r="CQ10" s="3"/>
      <c r="CR10" s="19"/>
      <c r="CS10" s="135"/>
      <c r="CT10" s="135"/>
      <c r="CU10" s="135"/>
      <c r="CV10" s="19"/>
      <c r="CW10" s="19"/>
      <c r="CX10" s="20"/>
      <c r="CY10" s="21"/>
      <c r="CZ10" s="21"/>
      <c r="DA10" s="21"/>
      <c r="DB10" s="21"/>
      <c r="DC10" s="21"/>
      <c r="DD10" s="21"/>
      <c r="DE10" s="21"/>
      <c r="DF10" s="21"/>
      <c r="DG10" s="22"/>
      <c r="DH10" s="22"/>
      <c r="DI10" s="22"/>
      <c r="DJ10" s="22"/>
      <c r="DK10" s="22"/>
      <c r="DL10" s="22"/>
      <c r="DM10" s="22"/>
      <c r="DN10" s="22"/>
      <c r="DO10" s="22"/>
      <c r="DP10" s="22"/>
      <c r="DQ10" s="22"/>
      <c r="DR10" s="22"/>
      <c r="DS10" s="22"/>
      <c r="DT10" s="22"/>
      <c r="DU10" s="22"/>
      <c r="DV10" s="22"/>
      <c r="DW10" s="22"/>
      <c r="DX10" s="22"/>
      <c r="DY10" s="22"/>
      <c r="DZ10" s="22"/>
      <c r="EA10" s="22"/>
      <c r="EB10" s="22"/>
      <c r="EC10" s="19"/>
      <c r="ED10" s="19"/>
      <c r="EE10" s="19"/>
      <c r="EF10" s="19"/>
      <c r="EG10" s="188"/>
      <c r="EH10" s="23"/>
      <c r="EI10" s="23"/>
      <c r="EJ10" s="23"/>
      <c r="EK10" s="24"/>
      <c r="EL10" s="24"/>
      <c r="EM10" s="24"/>
      <c r="EN10" s="25"/>
      <c r="EO10" s="25"/>
      <c r="EP10" s="25"/>
      <c r="EQ10" s="25"/>
      <c r="ER10" s="24"/>
      <c r="ES10" s="24"/>
      <c r="ET10" s="24"/>
      <c r="EU10" s="24"/>
      <c r="EV10" s="24"/>
    </row>
    <row r="11" spans="2:206" s="27" customFormat="1" ht="11.25" hidden="1" customHeight="1" x14ac:dyDescent="0.2">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411" t="s">
        <v>15</v>
      </c>
      <c r="BK11" s="412"/>
      <c r="BL11" s="412"/>
      <c r="BM11" s="412"/>
      <c r="BN11" s="412"/>
      <c r="BO11" s="412"/>
      <c r="BP11" s="412"/>
      <c r="BQ11" s="412"/>
      <c r="BR11" s="412"/>
      <c r="BS11" s="412"/>
      <c r="BT11" s="412"/>
      <c r="BU11" s="412"/>
      <c r="BV11" s="412"/>
      <c r="BW11" s="412"/>
      <c r="BX11" s="412"/>
      <c r="BY11" s="411" t="s">
        <v>14</v>
      </c>
      <c r="BZ11" s="412"/>
      <c r="CA11" s="412"/>
      <c r="CB11" s="412"/>
      <c r="CC11" s="412"/>
      <c r="CD11" s="412"/>
      <c r="CE11" s="412"/>
      <c r="CF11" s="412"/>
      <c r="CG11" s="412"/>
      <c r="CH11" s="412"/>
      <c r="CI11" s="412"/>
      <c r="CJ11" s="412"/>
      <c r="CK11" s="412"/>
      <c r="CL11" s="412"/>
      <c r="CM11" s="412"/>
      <c r="CQ11" s="98"/>
      <c r="CR11" s="431" t="s">
        <v>101</v>
      </c>
      <c r="CS11" s="431"/>
      <c r="CT11" s="431"/>
      <c r="CU11" s="431"/>
      <c r="CV11" s="431"/>
      <c r="CW11" s="431"/>
      <c r="CX11" s="431"/>
      <c r="CY11" s="431"/>
      <c r="CZ11" s="431"/>
      <c r="DA11" s="431"/>
      <c r="DB11" s="431"/>
      <c r="DC11" s="431"/>
      <c r="DD11" s="431"/>
      <c r="DE11" s="431"/>
      <c r="DF11" s="431"/>
      <c r="DG11" s="431"/>
      <c r="DH11" s="431"/>
      <c r="DI11" s="431"/>
      <c r="DJ11" s="431"/>
      <c r="DK11" s="431"/>
      <c r="DL11" s="431"/>
      <c r="DM11" s="431"/>
      <c r="DN11" s="431"/>
      <c r="DO11" s="431"/>
      <c r="DP11" s="431"/>
      <c r="DQ11" s="431"/>
      <c r="DR11" s="431"/>
      <c r="DS11" s="431"/>
      <c r="DT11" s="431"/>
      <c r="DU11" s="431"/>
      <c r="DV11" s="431"/>
      <c r="DW11" s="431"/>
      <c r="DX11" s="431"/>
      <c r="DY11" s="431"/>
      <c r="DZ11" s="431"/>
      <c r="EA11" s="431"/>
      <c r="EB11" s="431"/>
      <c r="EC11" s="431"/>
      <c r="ED11" s="431"/>
      <c r="EE11" s="431"/>
      <c r="EF11" s="431"/>
      <c r="EG11" s="431"/>
    </row>
    <row r="12" spans="2:206" ht="11.25" hidden="1" customHeight="1" x14ac:dyDescent="0.2">
      <c r="B12" s="360" t="s">
        <v>21</v>
      </c>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c r="BD12" s="361"/>
      <c r="BE12" s="361"/>
      <c r="BF12" s="361"/>
      <c r="BG12" s="361"/>
      <c r="BH12" s="361"/>
      <c r="BI12" s="362"/>
      <c r="BJ12" s="432">
        <f>'1. Eingabe'!BJ20</f>
        <v>47000</v>
      </c>
      <c r="BK12" s="403"/>
      <c r="BL12" s="403"/>
      <c r="BM12" s="403"/>
      <c r="BN12" s="403"/>
      <c r="BO12" s="403"/>
      <c r="BP12" s="403"/>
      <c r="BQ12" s="403"/>
      <c r="BR12" s="403"/>
      <c r="BS12" s="403"/>
      <c r="BT12" s="403"/>
      <c r="BU12" s="403"/>
      <c r="BV12" s="403"/>
      <c r="BW12" s="403"/>
      <c r="BX12" s="404"/>
      <c r="BY12" s="432">
        <v>0</v>
      </c>
      <c r="BZ12" s="434"/>
      <c r="CA12" s="434"/>
      <c r="CB12" s="434"/>
      <c r="CC12" s="434"/>
      <c r="CD12" s="434"/>
      <c r="CE12" s="434"/>
      <c r="CF12" s="434"/>
      <c r="CG12" s="434"/>
      <c r="CH12" s="434"/>
      <c r="CI12" s="434"/>
      <c r="CJ12" s="434"/>
      <c r="CK12" s="434"/>
      <c r="CL12" s="434"/>
      <c r="CM12" s="435"/>
      <c r="CQ12" s="3"/>
      <c r="CR12" s="431"/>
      <c r="CS12" s="431"/>
      <c r="CT12" s="431"/>
      <c r="CU12" s="431"/>
      <c r="CV12" s="431"/>
      <c r="CW12" s="431"/>
      <c r="CX12" s="431"/>
      <c r="CY12" s="431"/>
      <c r="CZ12" s="431"/>
      <c r="DA12" s="431"/>
      <c r="DB12" s="431"/>
      <c r="DC12" s="431"/>
      <c r="DD12" s="431"/>
      <c r="DE12" s="431"/>
      <c r="DF12" s="431"/>
      <c r="DG12" s="431"/>
      <c r="DH12" s="431"/>
      <c r="DI12" s="431"/>
      <c r="DJ12" s="431"/>
      <c r="DK12" s="431"/>
      <c r="DL12" s="431"/>
      <c r="DM12" s="431"/>
      <c r="DN12" s="431"/>
      <c r="DO12" s="431"/>
      <c r="DP12" s="431"/>
      <c r="DQ12" s="431"/>
      <c r="DR12" s="431"/>
      <c r="DS12" s="431"/>
      <c r="DT12" s="431"/>
      <c r="DU12" s="431"/>
      <c r="DV12" s="431"/>
      <c r="DW12" s="431"/>
      <c r="DX12" s="431"/>
      <c r="DY12" s="431"/>
      <c r="DZ12" s="431"/>
      <c r="EA12" s="431"/>
      <c r="EB12" s="431"/>
      <c r="EC12" s="431"/>
      <c r="ED12" s="431"/>
      <c r="EE12" s="431"/>
      <c r="EF12" s="431"/>
      <c r="EG12" s="431"/>
    </row>
    <row r="13" spans="2:206" ht="11.25" hidden="1" customHeight="1" x14ac:dyDescent="0.2">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c r="BC13" s="361"/>
      <c r="BD13" s="361"/>
      <c r="BE13" s="361"/>
      <c r="BF13" s="361"/>
      <c r="BG13" s="361"/>
      <c r="BH13" s="361"/>
      <c r="BI13" s="362"/>
      <c r="BJ13" s="433"/>
      <c r="BK13" s="407"/>
      <c r="BL13" s="407"/>
      <c r="BM13" s="407"/>
      <c r="BN13" s="407"/>
      <c r="BO13" s="407"/>
      <c r="BP13" s="407"/>
      <c r="BQ13" s="407"/>
      <c r="BR13" s="407"/>
      <c r="BS13" s="407"/>
      <c r="BT13" s="407"/>
      <c r="BU13" s="407"/>
      <c r="BV13" s="407"/>
      <c r="BW13" s="407"/>
      <c r="BX13" s="408"/>
      <c r="BY13" s="433"/>
      <c r="BZ13" s="436"/>
      <c r="CA13" s="436"/>
      <c r="CB13" s="436"/>
      <c r="CC13" s="436"/>
      <c r="CD13" s="436"/>
      <c r="CE13" s="436"/>
      <c r="CF13" s="436"/>
      <c r="CG13" s="436"/>
      <c r="CH13" s="436"/>
      <c r="CI13" s="436"/>
      <c r="CJ13" s="436"/>
      <c r="CK13" s="436"/>
      <c r="CL13" s="436"/>
      <c r="CM13" s="437"/>
      <c r="CQ13" s="3"/>
      <c r="CR13" s="431"/>
      <c r="CS13" s="431"/>
      <c r="CT13" s="431"/>
      <c r="CU13" s="431"/>
      <c r="CV13" s="431"/>
      <c r="CW13" s="431"/>
      <c r="CX13" s="431"/>
      <c r="CY13" s="431"/>
      <c r="CZ13" s="431"/>
      <c r="DA13" s="431"/>
      <c r="DB13" s="431"/>
      <c r="DC13" s="431"/>
      <c r="DD13" s="431"/>
      <c r="DE13" s="431"/>
      <c r="DF13" s="431"/>
      <c r="DG13" s="431"/>
      <c r="DH13" s="431"/>
      <c r="DI13" s="431"/>
      <c r="DJ13" s="431"/>
      <c r="DK13" s="431"/>
      <c r="DL13" s="431"/>
      <c r="DM13" s="431"/>
      <c r="DN13" s="431"/>
      <c r="DO13" s="431"/>
      <c r="DP13" s="431"/>
      <c r="DQ13" s="431"/>
      <c r="DR13" s="431"/>
      <c r="DS13" s="431"/>
      <c r="DT13" s="431"/>
      <c r="DU13" s="431"/>
      <c r="DV13" s="431"/>
      <c r="DW13" s="431"/>
      <c r="DX13" s="431"/>
      <c r="DY13" s="431"/>
      <c r="DZ13" s="431"/>
      <c r="EA13" s="431"/>
      <c r="EB13" s="431"/>
      <c r="EC13" s="431"/>
      <c r="ED13" s="431"/>
      <c r="EE13" s="431"/>
      <c r="EF13" s="431"/>
      <c r="EG13" s="431"/>
    </row>
    <row r="14" spans="2:206" s="27" customFormat="1" ht="11.25" hidden="1" customHeight="1" x14ac:dyDescent="0.2">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411" t="s">
        <v>15</v>
      </c>
      <c r="BK14" s="412"/>
      <c r="BL14" s="412"/>
      <c r="BM14" s="412"/>
      <c r="BN14" s="412"/>
      <c r="BO14" s="412"/>
      <c r="BP14" s="412"/>
      <c r="BQ14" s="412"/>
      <c r="BR14" s="412"/>
      <c r="BS14" s="412"/>
      <c r="BT14" s="412"/>
      <c r="BU14" s="412"/>
      <c r="BV14" s="412"/>
      <c r="BW14" s="412"/>
      <c r="BX14" s="412"/>
      <c r="BY14" s="411" t="s">
        <v>14</v>
      </c>
      <c r="BZ14" s="412"/>
      <c r="CA14" s="412"/>
      <c r="CB14" s="412"/>
      <c r="CC14" s="412"/>
      <c r="CD14" s="412"/>
      <c r="CE14" s="412"/>
      <c r="CF14" s="412"/>
      <c r="CG14" s="412"/>
      <c r="CH14" s="412"/>
      <c r="CI14" s="412"/>
      <c r="CJ14" s="412"/>
      <c r="CK14" s="412"/>
      <c r="CL14" s="412"/>
      <c r="CM14" s="412"/>
      <c r="CQ14" s="98"/>
      <c r="CR14" s="144" t="str">
        <f>IF(AND(BJ12&gt;0,BY12&gt;0),"keine gleichzeitige Eingabe des Vorjahresentgelts bei West und Ost","")</f>
        <v/>
      </c>
      <c r="CS14" s="28"/>
      <c r="CT14" s="28"/>
      <c r="CU14" s="28"/>
      <c r="CV14" s="29"/>
      <c r="CW14" s="29"/>
      <c r="CX14" s="30"/>
      <c r="CY14" s="26"/>
      <c r="CZ14" s="26"/>
      <c r="DA14" s="26"/>
      <c r="DB14" s="26"/>
      <c r="DC14" s="26"/>
      <c r="DD14" s="26"/>
      <c r="DE14" s="26"/>
      <c r="DF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row>
    <row r="15" spans="2:206" ht="11.25" hidden="1" customHeight="1" x14ac:dyDescent="0.2">
      <c r="B15" s="360" t="s">
        <v>20</v>
      </c>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2"/>
      <c r="BJ15" s="413">
        <f>'1. Eingabe'!BJ23</f>
        <v>45</v>
      </c>
      <c r="BK15" s="403"/>
      <c r="BL15" s="403"/>
      <c r="BM15" s="403"/>
      <c r="BN15" s="403"/>
      <c r="BO15" s="403"/>
      <c r="BP15" s="403"/>
      <c r="BQ15" s="403"/>
      <c r="BR15" s="403"/>
      <c r="BS15" s="403"/>
      <c r="BT15" s="403"/>
      <c r="BU15" s="403"/>
      <c r="BV15" s="403"/>
      <c r="BW15" s="403"/>
      <c r="BX15" s="404"/>
      <c r="BY15" s="413">
        <v>0</v>
      </c>
      <c r="BZ15" s="403"/>
      <c r="CA15" s="403"/>
      <c r="CB15" s="403"/>
      <c r="CC15" s="403"/>
      <c r="CD15" s="403"/>
      <c r="CE15" s="403"/>
      <c r="CF15" s="403"/>
      <c r="CG15" s="403"/>
      <c r="CH15" s="403"/>
      <c r="CI15" s="403"/>
      <c r="CJ15" s="403"/>
      <c r="CK15" s="403"/>
      <c r="CL15" s="403"/>
      <c r="CM15" s="404"/>
      <c r="CQ15" s="3"/>
      <c r="CR15" s="415" t="s">
        <v>103</v>
      </c>
      <c r="CS15" s="416"/>
      <c r="CT15" s="416"/>
      <c r="CU15" s="416"/>
      <c r="CV15" s="416"/>
      <c r="CW15" s="416"/>
      <c r="CX15" s="416"/>
      <c r="CY15" s="416"/>
      <c r="CZ15" s="416"/>
      <c r="DA15" s="416"/>
      <c r="DB15" s="416"/>
      <c r="DC15" s="416"/>
      <c r="DD15" s="416"/>
      <c r="DE15" s="416"/>
      <c r="DF15" s="416"/>
      <c r="DG15" s="416"/>
      <c r="DH15" s="416"/>
      <c r="DI15" s="416"/>
      <c r="DJ15" s="416"/>
      <c r="DK15" s="416"/>
      <c r="DL15" s="416"/>
      <c r="DM15" s="416"/>
      <c r="DN15" s="416"/>
      <c r="DO15" s="416"/>
      <c r="DP15" s="416"/>
      <c r="DQ15" s="416"/>
      <c r="DR15" s="416"/>
      <c r="DS15" s="416"/>
      <c r="DT15" s="416"/>
      <c r="DU15" s="416"/>
      <c r="DV15" s="416"/>
      <c r="DW15" s="416"/>
      <c r="DX15" s="416"/>
      <c r="DY15" s="416"/>
      <c r="DZ15" s="416"/>
      <c r="EA15" s="416"/>
      <c r="EB15" s="416"/>
      <c r="EC15" s="416"/>
      <c r="ED15" s="417"/>
      <c r="EE15" s="417"/>
      <c r="EF15" s="417"/>
      <c r="EG15" s="418"/>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row>
    <row r="16" spans="2:206" ht="11.25" hidden="1" customHeight="1" x14ac:dyDescent="0.2">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2"/>
      <c r="BJ16" s="414"/>
      <c r="BK16" s="407"/>
      <c r="BL16" s="407"/>
      <c r="BM16" s="407"/>
      <c r="BN16" s="407"/>
      <c r="BO16" s="407"/>
      <c r="BP16" s="407"/>
      <c r="BQ16" s="407"/>
      <c r="BR16" s="407"/>
      <c r="BS16" s="407"/>
      <c r="BT16" s="407"/>
      <c r="BU16" s="407"/>
      <c r="BV16" s="407"/>
      <c r="BW16" s="407"/>
      <c r="BX16" s="408"/>
      <c r="BY16" s="414"/>
      <c r="BZ16" s="407"/>
      <c r="CA16" s="407"/>
      <c r="CB16" s="407"/>
      <c r="CC16" s="407"/>
      <c r="CD16" s="407"/>
      <c r="CE16" s="407"/>
      <c r="CF16" s="407"/>
      <c r="CG16" s="407"/>
      <c r="CH16" s="407"/>
      <c r="CI16" s="407"/>
      <c r="CJ16" s="407"/>
      <c r="CK16" s="407"/>
      <c r="CL16" s="407"/>
      <c r="CM16" s="408"/>
      <c r="CQ16" s="3"/>
      <c r="CR16" s="419"/>
      <c r="CS16" s="420"/>
      <c r="CT16" s="420"/>
      <c r="CU16" s="420"/>
      <c r="CV16" s="420"/>
      <c r="CW16" s="420"/>
      <c r="CX16" s="420"/>
      <c r="CY16" s="420"/>
      <c r="CZ16" s="420"/>
      <c r="DA16" s="420"/>
      <c r="DB16" s="420"/>
      <c r="DC16" s="420"/>
      <c r="DD16" s="420"/>
      <c r="DE16" s="420"/>
      <c r="DF16" s="420"/>
      <c r="DG16" s="420"/>
      <c r="DH16" s="420"/>
      <c r="DI16" s="420"/>
      <c r="DJ16" s="420"/>
      <c r="DK16" s="420"/>
      <c r="DL16" s="420"/>
      <c r="DM16" s="420"/>
      <c r="DN16" s="420"/>
      <c r="DO16" s="420"/>
      <c r="DP16" s="420"/>
      <c r="DQ16" s="420"/>
      <c r="DR16" s="420"/>
      <c r="DS16" s="420"/>
      <c r="DT16" s="420"/>
      <c r="DU16" s="420"/>
      <c r="DV16" s="420"/>
      <c r="DW16" s="420"/>
      <c r="DX16" s="420"/>
      <c r="DY16" s="420"/>
      <c r="DZ16" s="420"/>
      <c r="EA16" s="420"/>
      <c r="EB16" s="420"/>
      <c r="EC16" s="420"/>
      <c r="ED16" s="421"/>
      <c r="EE16" s="421"/>
      <c r="EF16" s="421"/>
      <c r="EG16" s="422"/>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X16" s="17"/>
    </row>
    <row r="17" spans="1:206" ht="11.25" hidden="1" customHeight="1" x14ac:dyDescent="0.2">
      <c r="B17" s="360" t="s">
        <v>19</v>
      </c>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c r="BD17" s="361"/>
      <c r="BE17" s="361"/>
      <c r="BF17" s="361"/>
      <c r="BG17" s="361"/>
      <c r="BH17" s="361"/>
      <c r="BI17" s="362"/>
      <c r="BJ17" s="427">
        <f>'1. Eingabe'!BJ25</f>
        <v>43100</v>
      </c>
      <c r="BK17" s="428"/>
      <c r="BL17" s="403"/>
      <c r="BM17" s="403"/>
      <c r="BN17" s="403"/>
      <c r="BO17" s="403"/>
      <c r="BP17" s="403"/>
      <c r="BQ17" s="403"/>
      <c r="BR17" s="403"/>
      <c r="BS17" s="403"/>
      <c r="BT17" s="403"/>
      <c r="BU17" s="403"/>
      <c r="BV17" s="403"/>
      <c r="BW17" s="403"/>
      <c r="BX17" s="403"/>
      <c r="BY17" s="403"/>
      <c r="BZ17" s="403"/>
      <c r="CA17" s="403"/>
      <c r="CB17" s="403"/>
      <c r="CC17" s="403"/>
      <c r="CD17" s="403"/>
      <c r="CE17" s="403"/>
      <c r="CF17" s="403"/>
      <c r="CG17" s="403"/>
      <c r="CH17" s="403"/>
      <c r="CI17" s="403"/>
      <c r="CJ17" s="403"/>
      <c r="CK17" s="403"/>
      <c r="CL17" s="403"/>
      <c r="CM17" s="404"/>
      <c r="CQ17" s="3"/>
      <c r="CR17" s="419"/>
      <c r="CS17" s="420"/>
      <c r="CT17" s="420"/>
      <c r="CU17" s="420"/>
      <c r="CV17" s="420"/>
      <c r="CW17" s="420"/>
      <c r="CX17" s="420"/>
      <c r="CY17" s="420"/>
      <c r="CZ17" s="420"/>
      <c r="DA17" s="420"/>
      <c r="DB17" s="420"/>
      <c r="DC17" s="420"/>
      <c r="DD17" s="420"/>
      <c r="DE17" s="420"/>
      <c r="DF17" s="420"/>
      <c r="DG17" s="420"/>
      <c r="DH17" s="420"/>
      <c r="DI17" s="420"/>
      <c r="DJ17" s="420"/>
      <c r="DK17" s="420"/>
      <c r="DL17" s="420"/>
      <c r="DM17" s="420"/>
      <c r="DN17" s="420"/>
      <c r="DO17" s="420"/>
      <c r="DP17" s="420"/>
      <c r="DQ17" s="420"/>
      <c r="DR17" s="420"/>
      <c r="DS17" s="420"/>
      <c r="DT17" s="420"/>
      <c r="DU17" s="420"/>
      <c r="DV17" s="420"/>
      <c r="DW17" s="420"/>
      <c r="DX17" s="420"/>
      <c r="DY17" s="420"/>
      <c r="DZ17" s="420"/>
      <c r="EA17" s="420"/>
      <c r="EB17" s="420"/>
      <c r="EC17" s="420"/>
      <c r="ED17" s="421"/>
      <c r="EE17" s="421"/>
      <c r="EF17" s="421"/>
      <c r="EG17" s="422"/>
      <c r="EW17" s="17"/>
      <c r="EX17" s="17"/>
      <c r="EY17" s="17"/>
      <c r="EZ17" s="17"/>
      <c r="FA17" s="17"/>
      <c r="FB17" s="17"/>
      <c r="FC17" s="17"/>
      <c r="FD17" s="17"/>
      <c r="FE17" s="17"/>
      <c r="FF17" s="17"/>
      <c r="FG17" s="17"/>
      <c r="FH17" s="17"/>
      <c r="FI17" s="17"/>
      <c r="FJ17" s="17"/>
      <c r="FK17" s="17"/>
      <c r="FL17" s="17"/>
      <c r="FM17" s="17"/>
      <c r="FN17" s="17"/>
      <c r="FO17" s="17"/>
      <c r="FP17" s="17"/>
      <c r="FQ17" s="17"/>
      <c r="FR17" s="17"/>
      <c r="FT17" s="17"/>
      <c r="FU17" s="17"/>
      <c r="FV17" s="17"/>
      <c r="FW17" s="17"/>
      <c r="FX17" s="17"/>
      <c r="FY17" s="17"/>
      <c r="FZ17" s="17"/>
      <c r="GA17" s="17"/>
      <c r="GB17" s="17"/>
      <c r="GC17" s="17"/>
      <c r="GD17" s="17"/>
      <c r="GE17" s="17"/>
      <c r="GF17" s="17"/>
      <c r="GG17" s="17"/>
      <c r="GH17" s="17"/>
    </row>
    <row r="18" spans="1:206" ht="11.25" hidden="1" customHeight="1" x14ac:dyDescent="0.2">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361"/>
      <c r="BD18" s="361"/>
      <c r="BE18" s="361"/>
      <c r="BF18" s="361"/>
      <c r="BG18" s="361"/>
      <c r="BH18" s="361"/>
      <c r="BI18" s="362"/>
      <c r="BJ18" s="429"/>
      <c r="BK18" s="430"/>
      <c r="BL18" s="407"/>
      <c r="BM18" s="407"/>
      <c r="BN18" s="407"/>
      <c r="BO18" s="407"/>
      <c r="BP18" s="407"/>
      <c r="BQ18" s="407"/>
      <c r="BR18" s="407"/>
      <c r="BS18" s="407"/>
      <c r="BT18" s="407"/>
      <c r="BU18" s="407"/>
      <c r="BV18" s="407"/>
      <c r="BW18" s="407"/>
      <c r="BX18" s="407"/>
      <c r="BY18" s="407"/>
      <c r="BZ18" s="407"/>
      <c r="CA18" s="407"/>
      <c r="CB18" s="407"/>
      <c r="CC18" s="407"/>
      <c r="CD18" s="407"/>
      <c r="CE18" s="407"/>
      <c r="CF18" s="407"/>
      <c r="CG18" s="407"/>
      <c r="CH18" s="407"/>
      <c r="CI18" s="407"/>
      <c r="CJ18" s="407"/>
      <c r="CK18" s="407"/>
      <c r="CL18" s="407"/>
      <c r="CM18" s="408"/>
      <c r="CQ18" s="3"/>
      <c r="CR18" s="423"/>
      <c r="CS18" s="424"/>
      <c r="CT18" s="424"/>
      <c r="CU18" s="424"/>
      <c r="CV18" s="424"/>
      <c r="CW18" s="424"/>
      <c r="CX18" s="424"/>
      <c r="CY18" s="424"/>
      <c r="CZ18" s="424"/>
      <c r="DA18" s="424"/>
      <c r="DB18" s="424"/>
      <c r="DC18" s="424"/>
      <c r="DD18" s="424"/>
      <c r="DE18" s="424"/>
      <c r="DF18" s="424"/>
      <c r="DG18" s="424"/>
      <c r="DH18" s="424"/>
      <c r="DI18" s="424"/>
      <c r="DJ18" s="424"/>
      <c r="DK18" s="424"/>
      <c r="DL18" s="424"/>
      <c r="DM18" s="424"/>
      <c r="DN18" s="424"/>
      <c r="DO18" s="424"/>
      <c r="DP18" s="424"/>
      <c r="DQ18" s="424"/>
      <c r="DR18" s="424"/>
      <c r="DS18" s="424"/>
      <c r="DT18" s="424"/>
      <c r="DU18" s="424"/>
      <c r="DV18" s="424"/>
      <c r="DW18" s="424"/>
      <c r="DX18" s="424"/>
      <c r="DY18" s="424"/>
      <c r="DZ18" s="424"/>
      <c r="EA18" s="424"/>
      <c r="EB18" s="424"/>
      <c r="EC18" s="424"/>
      <c r="ED18" s="425"/>
      <c r="EE18" s="425"/>
      <c r="EF18" s="425"/>
      <c r="EG18" s="426"/>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row>
    <row r="19" spans="1:206" ht="11.25" hidden="1" customHeight="1" x14ac:dyDescent="0.2">
      <c r="B19" s="188"/>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CQ19" s="3"/>
      <c r="CR19" s="19"/>
      <c r="CS19" s="32"/>
      <c r="CT19" s="32"/>
      <c r="CU19" s="32"/>
      <c r="CV19" s="33"/>
      <c r="CW19" s="33"/>
      <c r="CX19" s="20"/>
      <c r="CY19" s="34"/>
      <c r="CZ19" s="34"/>
      <c r="DA19" s="34"/>
      <c r="DB19" s="34"/>
      <c r="DC19" s="34"/>
      <c r="DD19" s="34"/>
      <c r="DE19" s="34"/>
      <c r="DF19" s="34"/>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row>
    <row r="20" spans="1:206" ht="11.25" hidden="1" customHeight="1" x14ac:dyDescent="0.2">
      <c r="B20" s="188"/>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568" t="s">
        <v>18</v>
      </c>
      <c r="BK20" s="412"/>
      <c r="BL20" s="412"/>
      <c r="BM20" s="412"/>
      <c r="BN20" s="412"/>
      <c r="BO20" s="412"/>
      <c r="BP20" s="412"/>
      <c r="BQ20" s="412"/>
      <c r="BR20" s="412"/>
      <c r="BS20" s="412"/>
      <c r="BT20" s="412"/>
      <c r="BU20" s="412"/>
      <c r="BV20" s="412"/>
      <c r="BW20" s="412"/>
      <c r="BX20" s="412"/>
      <c r="BY20" s="568" t="s">
        <v>17</v>
      </c>
      <c r="BZ20" s="412"/>
      <c r="CA20" s="412"/>
      <c r="CB20" s="412"/>
      <c r="CC20" s="412"/>
      <c r="CD20" s="412"/>
      <c r="CE20" s="412"/>
      <c r="CF20" s="412"/>
      <c r="CG20" s="412"/>
      <c r="CH20" s="412"/>
      <c r="CI20" s="412"/>
      <c r="CJ20" s="412"/>
      <c r="CK20" s="412"/>
      <c r="CL20" s="412"/>
      <c r="CM20" s="412"/>
      <c r="CQ20" s="3"/>
      <c r="CR20" s="19"/>
      <c r="CS20" s="32"/>
      <c r="CT20" s="32"/>
      <c r="CU20" s="32"/>
      <c r="CV20" s="19"/>
      <c r="CW20" s="19"/>
      <c r="CX20" s="20"/>
      <c r="CY20" s="34"/>
      <c r="CZ20" s="34"/>
      <c r="DA20" s="34"/>
      <c r="DB20" s="34"/>
      <c r="DC20" s="34"/>
      <c r="DD20" s="34"/>
      <c r="DE20" s="34"/>
      <c r="DF20" s="34"/>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row>
    <row r="21" spans="1:206" ht="11.25" hidden="1" customHeight="1" x14ac:dyDescent="0.2">
      <c r="B21" s="360" t="s">
        <v>177</v>
      </c>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61"/>
      <c r="BI21" s="362"/>
      <c r="BJ21" s="599" t="str">
        <f>'1. Eingabe'!B51</f>
        <v>63</v>
      </c>
      <c r="BK21" s="600"/>
      <c r="BL21" s="600"/>
      <c r="BM21" s="600"/>
      <c r="BN21" s="600"/>
      <c r="BO21" s="600"/>
      <c r="BP21" s="600"/>
      <c r="BQ21" s="600"/>
      <c r="BR21" s="600"/>
      <c r="BS21" s="600"/>
      <c r="BT21" s="600"/>
      <c r="BU21" s="600"/>
      <c r="BV21" s="600"/>
      <c r="BW21" s="600"/>
      <c r="BX21" s="601"/>
      <c r="BY21" s="543">
        <f>'1. Eingabe'!L51</f>
        <v>0</v>
      </c>
      <c r="BZ21" s="403"/>
      <c r="CA21" s="403"/>
      <c r="CB21" s="403"/>
      <c r="CC21" s="403"/>
      <c r="CD21" s="403"/>
      <c r="CE21" s="403"/>
      <c r="CF21" s="403"/>
      <c r="CG21" s="403"/>
      <c r="CH21" s="403"/>
      <c r="CI21" s="403"/>
      <c r="CJ21" s="403"/>
      <c r="CK21" s="403"/>
      <c r="CL21" s="403"/>
      <c r="CM21" s="404"/>
      <c r="CQ21" s="3"/>
      <c r="CR21" s="415" t="s">
        <v>16</v>
      </c>
      <c r="CS21" s="417"/>
      <c r="CT21" s="417"/>
      <c r="CU21" s="417"/>
      <c r="CV21" s="417"/>
      <c r="CW21" s="417"/>
      <c r="CX21" s="417"/>
      <c r="CY21" s="417"/>
      <c r="CZ21" s="417"/>
      <c r="DA21" s="417"/>
      <c r="DB21" s="417"/>
      <c r="DC21" s="417"/>
      <c r="DD21" s="417"/>
      <c r="DE21" s="417"/>
      <c r="DF21" s="417"/>
      <c r="DG21" s="417"/>
      <c r="DH21" s="417"/>
      <c r="DI21" s="417"/>
      <c r="DJ21" s="417"/>
      <c r="DK21" s="417"/>
      <c r="DL21" s="417"/>
      <c r="DM21" s="417"/>
      <c r="DN21" s="417"/>
      <c r="DO21" s="417"/>
      <c r="DP21" s="417"/>
      <c r="DQ21" s="417"/>
      <c r="DR21" s="417"/>
      <c r="DS21" s="417"/>
      <c r="DT21" s="417"/>
      <c r="DU21" s="417"/>
      <c r="DV21" s="417"/>
      <c r="DW21" s="417"/>
      <c r="DX21" s="417"/>
      <c r="DY21" s="417"/>
      <c r="DZ21" s="417"/>
      <c r="EA21" s="417"/>
      <c r="EB21" s="417"/>
      <c r="EC21" s="417"/>
      <c r="ED21" s="417"/>
      <c r="EE21" s="417"/>
      <c r="EF21" s="417"/>
      <c r="EG21" s="418"/>
    </row>
    <row r="22" spans="1:206" ht="11.25" hidden="1" customHeight="1" x14ac:dyDescent="0.2">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1"/>
      <c r="AZ22" s="361"/>
      <c r="BA22" s="361"/>
      <c r="BB22" s="361"/>
      <c r="BC22" s="361"/>
      <c r="BD22" s="361"/>
      <c r="BE22" s="361"/>
      <c r="BF22" s="361"/>
      <c r="BG22" s="361"/>
      <c r="BH22" s="361"/>
      <c r="BI22" s="362"/>
      <c r="BJ22" s="602"/>
      <c r="BK22" s="603"/>
      <c r="BL22" s="603"/>
      <c r="BM22" s="603"/>
      <c r="BN22" s="603"/>
      <c r="BO22" s="603"/>
      <c r="BP22" s="603"/>
      <c r="BQ22" s="603"/>
      <c r="BR22" s="603"/>
      <c r="BS22" s="603"/>
      <c r="BT22" s="603"/>
      <c r="BU22" s="603"/>
      <c r="BV22" s="603"/>
      <c r="BW22" s="603"/>
      <c r="BX22" s="604"/>
      <c r="BY22" s="542"/>
      <c r="BZ22" s="407"/>
      <c r="CA22" s="407"/>
      <c r="CB22" s="407"/>
      <c r="CC22" s="407"/>
      <c r="CD22" s="407"/>
      <c r="CE22" s="407"/>
      <c r="CF22" s="407"/>
      <c r="CG22" s="407"/>
      <c r="CH22" s="407"/>
      <c r="CI22" s="407"/>
      <c r="CJ22" s="407"/>
      <c r="CK22" s="407"/>
      <c r="CL22" s="407"/>
      <c r="CM22" s="408"/>
      <c r="CQ22" s="3"/>
      <c r="CR22" s="539"/>
      <c r="CS22" s="540"/>
      <c r="CT22" s="540"/>
      <c r="CU22" s="540"/>
      <c r="CV22" s="540"/>
      <c r="CW22" s="540"/>
      <c r="CX22" s="540"/>
      <c r="CY22" s="540"/>
      <c r="CZ22" s="540"/>
      <c r="DA22" s="540"/>
      <c r="DB22" s="540"/>
      <c r="DC22" s="540"/>
      <c r="DD22" s="540"/>
      <c r="DE22" s="540"/>
      <c r="DF22" s="540"/>
      <c r="DG22" s="540"/>
      <c r="DH22" s="540"/>
      <c r="DI22" s="540"/>
      <c r="DJ22" s="540"/>
      <c r="DK22" s="540"/>
      <c r="DL22" s="540"/>
      <c r="DM22" s="540"/>
      <c r="DN22" s="540"/>
      <c r="DO22" s="540"/>
      <c r="DP22" s="540"/>
      <c r="DQ22" s="540"/>
      <c r="DR22" s="540"/>
      <c r="DS22" s="540"/>
      <c r="DT22" s="540"/>
      <c r="DU22" s="540"/>
      <c r="DV22" s="540"/>
      <c r="DW22" s="540"/>
      <c r="DX22" s="540"/>
      <c r="DY22" s="540"/>
      <c r="DZ22" s="540"/>
      <c r="EA22" s="540"/>
      <c r="EB22" s="540"/>
      <c r="EC22" s="540"/>
      <c r="ED22" s="540"/>
      <c r="EE22" s="540"/>
      <c r="EF22" s="540"/>
      <c r="EG22" s="422"/>
    </row>
    <row r="23" spans="1:206" ht="12" hidden="1" customHeight="1" x14ac:dyDescent="0.2">
      <c r="B23" s="360" t="s">
        <v>178</v>
      </c>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361"/>
      <c r="BB23" s="361"/>
      <c r="BC23" s="361"/>
      <c r="BD23" s="361"/>
      <c r="BE23" s="361"/>
      <c r="BF23" s="361"/>
      <c r="BG23" s="361"/>
      <c r="BH23" s="361"/>
      <c r="BI23" s="362"/>
      <c r="BJ23" s="401" t="str">
        <f>'1. Eingabe'!V51</f>
        <v>64</v>
      </c>
      <c r="BK23" s="403"/>
      <c r="BL23" s="403"/>
      <c r="BM23" s="403"/>
      <c r="BN23" s="403"/>
      <c r="BO23" s="403"/>
      <c r="BP23" s="403"/>
      <c r="BQ23" s="403"/>
      <c r="BR23" s="403"/>
      <c r="BS23" s="403"/>
      <c r="BT23" s="403"/>
      <c r="BU23" s="403"/>
      <c r="BV23" s="403"/>
      <c r="BW23" s="403"/>
      <c r="BX23" s="404"/>
      <c r="BY23" s="543">
        <f>'1. Eingabe'!AF51</f>
        <v>8</v>
      </c>
      <c r="BZ23" s="403"/>
      <c r="CA23" s="403"/>
      <c r="CB23" s="403"/>
      <c r="CC23" s="403"/>
      <c r="CD23" s="403"/>
      <c r="CE23" s="403"/>
      <c r="CF23" s="403"/>
      <c r="CG23" s="403"/>
      <c r="CH23" s="403"/>
      <c r="CI23" s="403"/>
      <c r="CJ23" s="403"/>
      <c r="CK23" s="403"/>
      <c r="CL23" s="403"/>
      <c r="CM23" s="404"/>
      <c r="CQ23" s="3"/>
      <c r="CR23" s="539"/>
      <c r="CS23" s="540"/>
      <c r="CT23" s="540"/>
      <c r="CU23" s="540"/>
      <c r="CV23" s="540"/>
      <c r="CW23" s="540"/>
      <c r="CX23" s="540"/>
      <c r="CY23" s="540"/>
      <c r="CZ23" s="540"/>
      <c r="DA23" s="540"/>
      <c r="DB23" s="540"/>
      <c r="DC23" s="540"/>
      <c r="DD23" s="540"/>
      <c r="DE23" s="540"/>
      <c r="DF23" s="540"/>
      <c r="DG23" s="540"/>
      <c r="DH23" s="540"/>
      <c r="DI23" s="540"/>
      <c r="DJ23" s="540"/>
      <c r="DK23" s="540"/>
      <c r="DL23" s="540"/>
      <c r="DM23" s="540"/>
      <c r="DN23" s="540"/>
      <c r="DO23" s="540"/>
      <c r="DP23" s="540"/>
      <c r="DQ23" s="540"/>
      <c r="DR23" s="540"/>
      <c r="DS23" s="540"/>
      <c r="DT23" s="540"/>
      <c r="DU23" s="540"/>
      <c r="DV23" s="540"/>
      <c r="DW23" s="540"/>
      <c r="DX23" s="540"/>
      <c r="DY23" s="540"/>
      <c r="DZ23" s="540"/>
      <c r="EA23" s="540"/>
      <c r="EB23" s="540"/>
      <c r="EC23" s="540"/>
      <c r="ED23" s="540"/>
      <c r="EE23" s="540"/>
      <c r="EF23" s="540"/>
      <c r="EG23" s="422"/>
    </row>
    <row r="24" spans="1:206" ht="12" hidden="1" customHeight="1" x14ac:dyDescent="0.2">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361"/>
      <c r="BE24" s="361"/>
      <c r="BF24" s="361"/>
      <c r="BG24" s="361"/>
      <c r="BH24" s="361"/>
      <c r="BI24" s="362"/>
      <c r="BJ24" s="542"/>
      <c r="BK24" s="407"/>
      <c r="BL24" s="407"/>
      <c r="BM24" s="407"/>
      <c r="BN24" s="407"/>
      <c r="BO24" s="407"/>
      <c r="BP24" s="407"/>
      <c r="BQ24" s="407"/>
      <c r="BR24" s="407"/>
      <c r="BS24" s="407"/>
      <c r="BT24" s="407"/>
      <c r="BU24" s="407"/>
      <c r="BV24" s="407"/>
      <c r="BW24" s="407"/>
      <c r="BX24" s="408"/>
      <c r="BY24" s="542"/>
      <c r="BZ24" s="407"/>
      <c r="CA24" s="407"/>
      <c r="CB24" s="407"/>
      <c r="CC24" s="407"/>
      <c r="CD24" s="407"/>
      <c r="CE24" s="407"/>
      <c r="CF24" s="407"/>
      <c r="CG24" s="407"/>
      <c r="CH24" s="407"/>
      <c r="CI24" s="407"/>
      <c r="CJ24" s="407"/>
      <c r="CK24" s="407"/>
      <c r="CL24" s="407"/>
      <c r="CM24" s="408"/>
      <c r="CQ24" s="3"/>
      <c r="CR24" s="541"/>
      <c r="CS24" s="425"/>
      <c r="CT24" s="425"/>
      <c r="CU24" s="425"/>
      <c r="CV24" s="425"/>
      <c r="CW24" s="425"/>
      <c r="CX24" s="425"/>
      <c r="CY24" s="425"/>
      <c r="CZ24" s="425"/>
      <c r="DA24" s="425"/>
      <c r="DB24" s="425"/>
      <c r="DC24" s="425"/>
      <c r="DD24" s="425"/>
      <c r="DE24" s="425"/>
      <c r="DF24" s="425"/>
      <c r="DG24" s="425"/>
      <c r="DH24" s="425"/>
      <c r="DI24" s="425"/>
      <c r="DJ24" s="425"/>
      <c r="DK24" s="425"/>
      <c r="DL24" s="425"/>
      <c r="DM24" s="425"/>
      <c r="DN24" s="425"/>
      <c r="DO24" s="425"/>
      <c r="DP24" s="425"/>
      <c r="DQ24" s="425"/>
      <c r="DR24" s="425"/>
      <c r="DS24" s="425"/>
      <c r="DT24" s="425"/>
      <c r="DU24" s="425"/>
      <c r="DV24" s="425"/>
      <c r="DW24" s="425"/>
      <c r="DX24" s="425"/>
      <c r="DY24" s="425"/>
      <c r="DZ24" s="425"/>
      <c r="EA24" s="425"/>
      <c r="EB24" s="425"/>
      <c r="EC24" s="425"/>
      <c r="ED24" s="425"/>
      <c r="EE24" s="425"/>
      <c r="EF24" s="425"/>
      <c r="EG24" s="426"/>
      <c r="GE24" s="17"/>
      <c r="GF24" s="17"/>
      <c r="GG24" s="17"/>
      <c r="GH24" s="17"/>
    </row>
    <row r="25" spans="1:206" ht="12" hidden="1" customHeigh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row>
    <row r="26" spans="1:206" ht="12" hidden="1" customHeight="1" x14ac:dyDescent="0.2">
      <c r="A26" s="17"/>
      <c r="B26" s="17"/>
      <c r="C26" s="17"/>
      <c r="D26" s="592" t="s">
        <v>108</v>
      </c>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69"/>
      <c r="BA26" s="469"/>
      <c r="BB26" s="469"/>
      <c r="BC26" s="469"/>
      <c r="BD26" s="469"/>
      <c r="BE26" s="469"/>
      <c r="BF26" s="469"/>
      <c r="BG26" s="469"/>
      <c r="BH26" s="469"/>
      <c r="BI26" s="469"/>
      <c r="BJ26" s="469"/>
      <c r="BK26" s="469"/>
      <c r="BL26" s="469"/>
      <c r="BM26" s="469"/>
      <c r="BN26" s="469"/>
      <c r="BO26" s="469"/>
      <c r="BP26" s="469"/>
      <c r="BQ26" s="469"/>
      <c r="BR26" s="469"/>
      <c r="BS26" s="469"/>
      <c r="BT26" s="469"/>
      <c r="BU26" s="469"/>
      <c r="BV26" s="469"/>
      <c r="BW26" s="469"/>
      <c r="BX26" s="469"/>
      <c r="BY26" s="469"/>
      <c r="BZ26" s="469"/>
      <c r="CA26" s="469"/>
      <c r="CB26" s="469"/>
      <c r="CC26" s="469"/>
      <c r="CD26" s="469"/>
      <c r="CE26" s="469"/>
      <c r="CF26" s="469"/>
      <c r="CG26" s="469"/>
      <c r="CH26" s="469"/>
      <c r="CI26" s="469"/>
      <c r="CJ26" s="469"/>
      <c r="CK26" s="469"/>
      <c r="CL26" s="469"/>
      <c r="CM26" s="469"/>
      <c r="CN26" s="469"/>
      <c r="CO26" s="469"/>
      <c r="CP26" s="469"/>
      <c r="CQ26" s="469"/>
      <c r="CR26" s="469"/>
      <c r="CS26" s="469"/>
      <c r="CT26" s="469"/>
      <c r="CU26" s="469"/>
      <c r="CV26" s="469"/>
      <c r="CW26" s="469"/>
      <c r="CX26" s="469"/>
      <c r="CY26" s="469"/>
      <c r="CZ26" s="469"/>
      <c r="DA26" s="469"/>
      <c r="DB26" s="469"/>
      <c r="DC26" s="469"/>
      <c r="DD26" s="469"/>
      <c r="DE26" s="469"/>
      <c r="DF26" s="469"/>
      <c r="DG26" s="469"/>
      <c r="DH26" s="469"/>
      <c r="DI26" s="469"/>
      <c r="DJ26" s="469"/>
      <c r="DK26" s="469"/>
      <c r="DL26" s="469"/>
      <c r="DM26" s="469"/>
      <c r="DN26" s="469"/>
      <c r="DO26" s="469"/>
      <c r="DP26" s="469"/>
      <c r="DQ26" s="469"/>
      <c r="DR26" s="469"/>
      <c r="DS26" s="469"/>
      <c r="DT26" s="469"/>
      <c r="DU26" s="469"/>
      <c r="DV26" s="469"/>
      <c r="DW26" s="469"/>
      <c r="DX26" s="469"/>
      <c r="DY26" s="469"/>
      <c r="DZ26" s="469"/>
      <c r="EA26" s="469"/>
      <c r="EB26" s="469"/>
      <c r="EC26" s="469"/>
      <c r="ED26" s="469"/>
      <c r="EE26" s="469"/>
      <c r="EF26" s="469"/>
      <c r="EG26" s="469"/>
      <c r="EH26" s="469"/>
      <c r="EI26" s="469"/>
      <c r="EJ26" s="469"/>
      <c r="EK26" s="469"/>
      <c r="EL26" s="469"/>
      <c r="EM26" s="469"/>
      <c r="EN26" s="469"/>
      <c r="EO26" s="469"/>
      <c r="EP26" s="469"/>
      <c r="EQ26" s="469"/>
      <c r="ER26" s="469"/>
      <c r="ES26" s="469"/>
      <c r="ET26" s="469"/>
      <c r="EU26" s="469"/>
      <c r="EV26" s="469"/>
      <c r="EW26" s="469"/>
      <c r="EX26" s="469"/>
      <c r="EY26" s="469"/>
      <c r="EZ26" s="469"/>
      <c r="FA26" s="469"/>
      <c r="FB26" s="469"/>
      <c r="FC26" s="469"/>
      <c r="FD26" s="469"/>
      <c r="FE26" s="469"/>
      <c r="FF26" s="469"/>
      <c r="FG26" s="469"/>
      <c r="FH26" s="469"/>
      <c r="FI26" s="469"/>
      <c r="FJ26" s="469"/>
      <c r="FK26" s="469"/>
      <c r="FL26" s="469"/>
      <c r="FM26" s="469"/>
      <c r="FN26" s="469"/>
      <c r="FO26" s="469"/>
      <c r="FP26" s="469"/>
      <c r="FQ26" s="469"/>
      <c r="FR26" s="593"/>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row>
    <row r="27" spans="1:206" ht="87" hidden="1" customHeight="1" x14ac:dyDescent="0.25">
      <c r="A27" s="17"/>
      <c r="B27" s="17"/>
      <c r="C27" s="17"/>
      <c r="D27" s="594" t="s">
        <v>220</v>
      </c>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5"/>
      <c r="AM27" s="595"/>
      <c r="AN27" s="595"/>
      <c r="AO27" s="595"/>
      <c r="AP27" s="595"/>
      <c r="AQ27" s="595"/>
      <c r="AR27" s="595"/>
      <c r="AS27" s="595"/>
      <c r="AT27" s="595"/>
      <c r="AU27" s="595"/>
      <c r="AV27" s="595"/>
      <c r="AW27" s="595"/>
      <c r="AX27" s="595"/>
      <c r="AY27" s="595"/>
      <c r="AZ27" s="595"/>
      <c r="BA27" s="595"/>
      <c r="BB27" s="595"/>
      <c r="BC27" s="595"/>
      <c r="BD27" s="595"/>
      <c r="BE27" s="595"/>
      <c r="BF27" s="595"/>
      <c r="BG27" s="595"/>
      <c r="BH27" s="595"/>
      <c r="BI27" s="595"/>
      <c r="BJ27" s="595"/>
      <c r="BK27" s="595"/>
      <c r="BL27" s="595"/>
      <c r="BM27" s="595"/>
      <c r="BN27" s="595"/>
      <c r="BO27" s="595"/>
      <c r="BP27" s="595"/>
      <c r="BQ27" s="595"/>
      <c r="BR27" s="595"/>
      <c r="BS27" s="595"/>
      <c r="BT27" s="595"/>
      <c r="BU27" s="595"/>
      <c r="BV27" s="595"/>
      <c r="BW27" s="595"/>
      <c r="BX27" s="595"/>
      <c r="BY27" s="595"/>
      <c r="BZ27" s="595"/>
      <c r="CA27" s="595"/>
      <c r="CB27" s="595"/>
      <c r="CC27" s="595"/>
      <c r="CD27" s="595"/>
      <c r="CE27" s="595"/>
      <c r="CF27" s="595"/>
      <c r="CG27" s="595"/>
      <c r="CH27" s="595"/>
      <c r="CI27" s="595"/>
      <c r="CJ27" s="595"/>
      <c r="CK27" s="595"/>
      <c r="CL27" s="595"/>
      <c r="CM27" s="595"/>
      <c r="CN27" s="595"/>
      <c r="CO27" s="595"/>
      <c r="CP27" s="595"/>
      <c r="CQ27" s="595"/>
      <c r="CR27" s="595"/>
      <c r="CS27" s="595"/>
      <c r="CT27" s="595"/>
      <c r="CU27" s="595"/>
      <c r="CV27" s="595"/>
      <c r="CW27" s="595"/>
      <c r="CX27" s="595"/>
      <c r="CY27" s="595"/>
      <c r="CZ27" s="595"/>
      <c r="DA27" s="595"/>
      <c r="DB27" s="595"/>
      <c r="DC27" s="595"/>
      <c r="DD27" s="595"/>
      <c r="DE27" s="595"/>
      <c r="DF27" s="595"/>
      <c r="DG27" s="595"/>
      <c r="DH27" s="595"/>
      <c r="DI27" s="595"/>
      <c r="DJ27" s="595"/>
      <c r="DK27" s="595"/>
      <c r="DL27" s="595"/>
      <c r="DM27" s="595"/>
      <c r="DN27" s="595"/>
      <c r="DO27" s="595"/>
      <c r="DP27" s="595"/>
      <c r="DQ27" s="595"/>
      <c r="DR27" s="595"/>
      <c r="DS27" s="595"/>
      <c r="DT27" s="595"/>
      <c r="DU27" s="595"/>
      <c r="DV27" s="595"/>
      <c r="DW27" s="595"/>
      <c r="DX27" s="595"/>
      <c r="DY27" s="595"/>
      <c r="DZ27" s="595"/>
      <c r="EA27" s="595"/>
      <c r="EB27" s="595"/>
      <c r="EC27" s="595"/>
      <c r="ED27" s="595"/>
      <c r="EE27" s="595"/>
      <c r="EF27" s="595"/>
      <c r="EG27" s="595"/>
      <c r="EH27" s="595"/>
      <c r="EI27" s="595"/>
      <c r="EJ27" s="595"/>
      <c r="EK27" s="595"/>
      <c r="EL27" s="596"/>
      <c r="EM27" s="596"/>
      <c r="EN27" s="596"/>
      <c r="EO27" s="596"/>
      <c r="EP27" s="596"/>
      <c r="EQ27" s="596"/>
      <c r="ER27" s="596"/>
      <c r="ES27" s="596"/>
      <c r="ET27" s="596"/>
      <c r="EU27" s="596"/>
      <c r="EV27" s="596"/>
      <c r="EW27" s="596"/>
      <c r="EX27" s="596"/>
      <c r="EY27" s="596"/>
      <c r="EZ27" s="596"/>
      <c r="FA27" s="596"/>
      <c r="FB27" s="596"/>
      <c r="FC27" s="596"/>
      <c r="FD27" s="596"/>
      <c r="FE27" s="596"/>
      <c r="FF27" s="596"/>
      <c r="FG27" s="596"/>
      <c r="FH27" s="596"/>
      <c r="FI27" s="596"/>
      <c r="FJ27" s="596"/>
      <c r="FK27" s="596"/>
      <c r="FL27" s="596"/>
      <c r="FM27" s="596"/>
      <c r="FN27" s="596"/>
      <c r="FO27" s="596"/>
      <c r="FP27" s="596"/>
      <c r="FQ27" s="597"/>
      <c r="FR27" s="598"/>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row>
    <row r="28" spans="1:206" s="53" customFormat="1" ht="6" customHeight="1" x14ac:dyDescent="0.2">
      <c r="AO28" s="108"/>
      <c r="AP28" s="108"/>
      <c r="AQ28" s="108"/>
      <c r="AR28" s="108"/>
      <c r="AS28" s="108"/>
      <c r="AT28" s="108"/>
      <c r="AU28" s="108"/>
      <c r="AV28" s="108"/>
      <c r="AW28" s="108"/>
      <c r="AX28" s="108"/>
      <c r="AY28" s="108"/>
      <c r="AZ28" s="108"/>
      <c r="BA28" s="108"/>
      <c r="BB28" s="108"/>
      <c r="BC28" s="108"/>
      <c r="BD28" s="108"/>
      <c r="BE28" s="108"/>
      <c r="BF28" s="108"/>
      <c r="BG28" s="108"/>
      <c r="BH28" s="108"/>
      <c r="BI28" s="110"/>
      <c r="BJ28" s="36"/>
      <c r="BK28" s="111"/>
      <c r="BL28" s="111"/>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GE28" s="109"/>
      <c r="GF28" s="109"/>
      <c r="GG28" s="109"/>
      <c r="GH28" s="109"/>
      <c r="GL28" s="173"/>
    </row>
    <row r="29" spans="1:206" s="53" customFormat="1" ht="14.25" customHeight="1" x14ac:dyDescent="0.2">
      <c r="B29" s="182" t="s">
        <v>221</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10"/>
      <c r="AC29" s="110"/>
      <c r="AD29" s="110"/>
      <c r="AE29" s="110"/>
      <c r="AF29" s="110"/>
      <c r="AG29" s="110"/>
      <c r="AH29" s="110"/>
      <c r="AI29" s="110"/>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10"/>
      <c r="BJ29" s="36"/>
      <c r="BK29" s="111"/>
      <c r="BL29" s="111"/>
      <c r="BM29" s="111"/>
      <c r="BN29" s="111"/>
      <c r="BO29" s="111"/>
      <c r="BP29" s="111"/>
      <c r="BQ29" s="111"/>
      <c r="BR29" s="111"/>
      <c r="BS29" s="111"/>
      <c r="BT29" s="111"/>
      <c r="BV29" s="111"/>
      <c r="BW29" s="111"/>
      <c r="BX29" s="111"/>
      <c r="BY29" s="36"/>
      <c r="BZ29" s="110"/>
      <c r="CA29" s="110"/>
      <c r="CB29" s="110"/>
      <c r="CC29" s="110"/>
      <c r="CD29" s="110"/>
      <c r="CE29" s="183" t="str">
        <f ca="1">IF(AND(' '!B12="",' '!B13="",' '!B14="",' '!B15="",' '!C12="",' '!C13="",' '!C14="",' '!C15="")," -   aktuell kein Eingabefehler entdeckt","")</f>
        <v xml:space="preserve"> -   aktuell kein Eingabefehler entdeckt</v>
      </c>
      <c r="CF29" s="110"/>
      <c r="CG29" s="110"/>
      <c r="CH29" s="110"/>
      <c r="CI29" s="110"/>
      <c r="CJ29" s="110"/>
      <c r="CK29" s="110"/>
      <c r="CL29" s="110"/>
      <c r="CM29" s="110"/>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GE29" s="109"/>
      <c r="GF29" s="109"/>
      <c r="GG29" s="109"/>
      <c r="GH29" s="109"/>
    </row>
    <row r="30" spans="1:206" ht="14.25" customHeight="1" x14ac:dyDescent="0.2">
      <c r="A30" s="38"/>
      <c r="B30" s="270" t="str">
        <f ca="1">' '!B12</f>
        <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74"/>
      <c r="CY30" s="175"/>
      <c r="CZ30" s="175"/>
      <c r="DA30" s="175"/>
      <c r="DB30" s="175"/>
      <c r="DC30" s="175"/>
      <c r="DD30" s="145"/>
      <c r="DE30" s="175"/>
      <c r="DF30" s="175"/>
      <c r="DG30" s="145"/>
      <c r="DH30" s="145"/>
      <c r="DI30" s="145"/>
      <c r="DJ30" s="145"/>
      <c r="DK30" s="145"/>
      <c r="DL30" s="145"/>
      <c r="DM30" s="145"/>
      <c r="DN30" s="145"/>
      <c r="DO30" s="145"/>
      <c r="DP30" s="145"/>
      <c r="DQ30" s="145"/>
      <c r="DR30" s="145"/>
      <c r="DS30" s="145"/>
      <c r="DT30" s="145"/>
      <c r="DU30" s="145"/>
      <c r="DV30" s="145"/>
      <c r="DW30" s="145"/>
      <c r="DX30" s="145"/>
      <c r="DY30" s="145"/>
      <c r="DZ30" s="145"/>
      <c r="EA30" s="145"/>
      <c r="EB30" s="145"/>
      <c r="EC30" s="145"/>
      <c r="ED30" s="145"/>
      <c r="EE30" s="145"/>
      <c r="EF30" s="145"/>
      <c r="EG30" s="145"/>
      <c r="EH30" s="145"/>
      <c r="EI30" s="145"/>
      <c r="EJ30" s="145"/>
      <c r="EK30" s="145"/>
      <c r="EL30" s="145"/>
      <c r="EM30" s="145"/>
      <c r="EN30" s="145"/>
      <c r="EO30" s="145"/>
      <c r="EP30" s="145"/>
      <c r="EQ30" s="145"/>
      <c r="ER30" s="145"/>
      <c r="ES30" s="145"/>
      <c r="ET30" s="145"/>
      <c r="EU30" s="145"/>
      <c r="EV30" s="145"/>
      <c r="EW30" s="145"/>
      <c r="EX30" s="145"/>
      <c r="EY30" s="145"/>
      <c r="EZ30" s="145"/>
      <c r="FA30" s="145"/>
      <c r="FB30" s="145"/>
      <c r="FC30" s="145"/>
      <c r="FD30" s="145"/>
      <c r="FE30" s="145"/>
      <c r="FF30" s="145"/>
      <c r="FG30" s="145"/>
      <c r="FH30" s="145"/>
      <c r="FI30" s="145"/>
      <c r="FJ30" s="145"/>
      <c r="FK30" s="145"/>
      <c r="FL30" s="145"/>
      <c r="FM30" s="145"/>
      <c r="FN30" s="145"/>
      <c r="FO30" s="145"/>
      <c r="FP30" s="145"/>
      <c r="FQ30" s="145"/>
      <c r="FR30" s="145"/>
      <c r="FS30" s="145"/>
      <c r="FT30" s="145"/>
      <c r="FU30" s="145"/>
      <c r="FV30" s="145"/>
      <c r="FW30" s="145"/>
      <c r="FX30" s="145"/>
      <c r="FY30" s="145"/>
      <c r="FZ30" s="145"/>
      <c r="GA30" s="145"/>
      <c r="GB30" s="145"/>
      <c r="GC30" s="145"/>
      <c r="GD30" s="145"/>
      <c r="GE30" s="175"/>
      <c r="GF30" s="175"/>
      <c r="GG30" s="175"/>
      <c r="GH30" s="175"/>
      <c r="GI30" s="145"/>
      <c r="GJ30" s="145"/>
      <c r="GK30" s="145"/>
      <c r="GL30" s="273" t="str">
        <f ca="1">' '!C12</f>
        <v/>
      </c>
    </row>
    <row r="31" spans="1:206" ht="14.25" customHeight="1" x14ac:dyDescent="0.2">
      <c r="A31" s="38"/>
      <c r="B31" s="271" t="str">
        <f>' '!B13</f>
        <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7"/>
      <c r="CY31" s="17"/>
      <c r="CZ31" s="17"/>
      <c r="DA31" s="17"/>
      <c r="DB31" s="17"/>
      <c r="DC31" s="17"/>
      <c r="DD31" s="38"/>
      <c r="DE31" s="17"/>
      <c r="DF31" s="17"/>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17"/>
      <c r="GF31" s="17"/>
      <c r="GG31" s="17"/>
      <c r="GH31" s="17"/>
      <c r="GI31" s="38"/>
      <c r="GJ31" s="38"/>
      <c r="GK31" s="38"/>
      <c r="GL31" s="274" t="str">
        <f>' '!C13</f>
        <v/>
      </c>
    </row>
    <row r="32" spans="1:206" ht="14.25" customHeight="1" x14ac:dyDescent="0.2">
      <c r="A32" s="38"/>
      <c r="B32" s="271" t="str">
        <f>' '!B14</f>
        <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7"/>
      <c r="CY32" s="17"/>
      <c r="CZ32" s="17"/>
      <c r="DA32" s="17"/>
      <c r="DB32" s="17"/>
      <c r="DC32" s="17"/>
      <c r="DD32" s="38"/>
      <c r="DE32" s="17"/>
      <c r="DF32" s="17"/>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17"/>
      <c r="GF32" s="17"/>
      <c r="GG32" s="17"/>
      <c r="GH32" s="17"/>
      <c r="GI32" s="38"/>
      <c r="GJ32" s="38"/>
      <c r="GK32" s="38"/>
      <c r="GL32" s="274" t="str">
        <f ca="1">' '!C14</f>
        <v/>
      </c>
    </row>
    <row r="33" spans="1:206" ht="14.25" customHeight="1" x14ac:dyDescent="0.2">
      <c r="A33" s="38"/>
      <c r="B33" s="272" t="str">
        <f>' '!B15</f>
        <v/>
      </c>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6"/>
      <c r="CF33" s="176"/>
      <c r="CG33" s="176"/>
      <c r="CH33" s="176"/>
      <c r="CI33" s="176"/>
      <c r="CJ33" s="176"/>
      <c r="CK33" s="176"/>
      <c r="CL33" s="176"/>
      <c r="CM33" s="176"/>
      <c r="CN33" s="176"/>
      <c r="CO33" s="176"/>
      <c r="CP33" s="176"/>
      <c r="CQ33" s="176"/>
      <c r="CR33" s="176"/>
      <c r="CS33" s="176"/>
      <c r="CT33" s="176"/>
      <c r="CU33" s="176"/>
      <c r="CV33" s="176"/>
      <c r="CW33" s="176"/>
      <c r="CX33" s="177"/>
      <c r="CY33" s="178"/>
      <c r="CZ33" s="178"/>
      <c r="DA33" s="178"/>
      <c r="DB33" s="178"/>
      <c r="DC33" s="178"/>
      <c r="DD33" s="176"/>
      <c r="DE33" s="178"/>
      <c r="DF33" s="178"/>
      <c r="DG33" s="176"/>
      <c r="DH33" s="176"/>
      <c r="DI33" s="176"/>
      <c r="DJ33" s="176"/>
      <c r="DK33" s="176"/>
      <c r="DL33" s="176"/>
      <c r="DM33" s="176"/>
      <c r="DN33" s="176"/>
      <c r="DO33" s="176"/>
      <c r="DP33" s="176"/>
      <c r="DQ33" s="176"/>
      <c r="DR33" s="176"/>
      <c r="DS33" s="176"/>
      <c r="DT33" s="176"/>
      <c r="DU33" s="176"/>
      <c r="DV33" s="176"/>
      <c r="DW33" s="176"/>
      <c r="DX33" s="176"/>
      <c r="DY33" s="176"/>
      <c r="DZ33" s="176"/>
      <c r="EA33" s="176"/>
      <c r="EB33" s="176"/>
      <c r="EC33" s="176"/>
      <c r="ED33" s="176"/>
      <c r="EE33" s="176"/>
      <c r="EF33" s="176"/>
      <c r="EG33" s="176"/>
      <c r="EH33" s="176"/>
      <c r="EI33" s="176"/>
      <c r="EJ33" s="176"/>
      <c r="EK33" s="176"/>
      <c r="EL33" s="176"/>
      <c r="EM33" s="176"/>
      <c r="EN33" s="176"/>
      <c r="EO33" s="176"/>
      <c r="EP33" s="176"/>
      <c r="EQ33" s="176"/>
      <c r="ER33" s="176"/>
      <c r="ES33" s="176"/>
      <c r="ET33" s="176"/>
      <c r="EU33" s="176"/>
      <c r="EV33" s="176"/>
      <c r="EW33" s="176"/>
      <c r="EX33" s="176"/>
      <c r="EY33" s="176"/>
      <c r="EZ33" s="176"/>
      <c r="FA33" s="176"/>
      <c r="FB33" s="176"/>
      <c r="FC33" s="176"/>
      <c r="FD33" s="176"/>
      <c r="FE33" s="176"/>
      <c r="FF33" s="176"/>
      <c r="FG33" s="176"/>
      <c r="FH33" s="176"/>
      <c r="FI33" s="176"/>
      <c r="FJ33" s="176"/>
      <c r="FK33" s="176"/>
      <c r="FL33" s="176"/>
      <c r="FM33" s="176"/>
      <c r="FN33" s="176"/>
      <c r="FO33" s="176"/>
      <c r="FP33" s="176"/>
      <c r="FQ33" s="176"/>
      <c r="FR33" s="176"/>
      <c r="FS33" s="176"/>
      <c r="FT33" s="176"/>
      <c r="FU33" s="176"/>
      <c r="FV33" s="176"/>
      <c r="FW33" s="176"/>
      <c r="FX33" s="176"/>
      <c r="FY33" s="176"/>
      <c r="FZ33" s="176"/>
      <c r="GA33" s="176"/>
      <c r="GB33" s="176"/>
      <c r="GC33" s="176"/>
      <c r="GD33" s="176"/>
      <c r="GE33" s="178"/>
      <c r="GF33" s="178"/>
      <c r="GG33" s="178"/>
      <c r="GH33" s="178"/>
      <c r="GI33" s="176"/>
      <c r="GJ33" s="176"/>
      <c r="GK33" s="176"/>
      <c r="GL33" s="275" t="str">
        <f>' '!C15</f>
        <v/>
      </c>
    </row>
    <row r="34" spans="1:206" ht="7.5" customHeight="1" thickBot="1" x14ac:dyDescent="0.25">
      <c r="A34" s="38"/>
      <c r="B34" s="179"/>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7"/>
      <c r="CY34" s="17"/>
      <c r="CZ34" s="17"/>
      <c r="DA34" s="17"/>
      <c r="DB34" s="17"/>
      <c r="DC34" s="17"/>
      <c r="DD34" s="38"/>
      <c r="DE34" s="17"/>
      <c r="DF34" s="17"/>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17"/>
      <c r="GF34" s="17"/>
      <c r="GG34" s="17"/>
      <c r="GH34" s="17"/>
      <c r="GI34" s="38"/>
      <c r="GJ34" s="38"/>
      <c r="GK34" s="38"/>
      <c r="GL34" s="180"/>
    </row>
    <row r="35" spans="1:206" ht="14.25" customHeight="1" thickBot="1" x14ac:dyDescent="0.25">
      <c r="A35" s="38"/>
      <c r="B35" s="315" t="s">
        <v>211</v>
      </c>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619" t="s">
        <v>243</v>
      </c>
      <c r="BM35" s="620"/>
      <c r="BN35" s="620"/>
      <c r="BO35" s="620"/>
      <c r="BP35" s="620"/>
      <c r="BQ35" s="620"/>
      <c r="BR35" s="620"/>
      <c r="BS35" s="620"/>
      <c r="BT35" s="620"/>
      <c r="BU35" s="620"/>
      <c r="BV35" s="620"/>
      <c r="BW35" s="620"/>
      <c r="BX35" s="620"/>
      <c r="BY35" s="620"/>
      <c r="BZ35" s="620"/>
      <c r="CA35" s="620"/>
      <c r="CB35" s="620"/>
      <c r="CC35" s="620"/>
      <c r="CD35" s="620"/>
      <c r="CE35" s="620"/>
      <c r="CF35" s="620"/>
      <c r="CG35" s="620"/>
      <c r="CH35" s="620"/>
      <c r="CI35" s="620"/>
      <c r="CJ35" s="620"/>
      <c r="CK35" s="620"/>
      <c r="CL35" s="620"/>
      <c r="CM35" s="620"/>
      <c r="CN35" s="620"/>
      <c r="CO35" s="620"/>
      <c r="CP35" s="620"/>
      <c r="CQ35" s="620"/>
      <c r="CR35" s="620"/>
      <c r="CS35" s="620"/>
      <c r="CT35" s="620"/>
      <c r="CU35" s="620"/>
      <c r="CV35" s="620"/>
      <c r="CW35" s="620"/>
      <c r="CX35" s="620"/>
      <c r="CY35" s="620"/>
      <c r="CZ35" s="620"/>
      <c r="DA35" s="620"/>
      <c r="DB35" s="620"/>
      <c r="DC35" s="620"/>
      <c r="DD35" s="620"/>
      <c r="DE35" s="620"/>
      <c r="DF35" s="620"/>
      <c r="DG35" s="620"/>
      <c r="DH35" s="620"/>
      <c r="DI35" s="620"/>
      <c r="DJ35" s="620"/>
      <c r="DK35" s="620"/>
      <c r="DL35" s="620"/>
      <c r="DM35" s="620"/>
      <c r="DN35" s="620"/>
      <c r="DO35" s="620"/>
      <c r="DP35" s="620"/>
      <c r="DQ35" s="620"/>
      <c r="DR35" s="620"/>
      <c r="DS35" s="620"/>
      <c r="DT35" s="621"/>
      <c r="DU35" s="621"/>
      <c r="DV35" s="621"/>
      <c r="DW35" s="621"/>
      <c r="DX35" s="621"/>
      <c r="DY35" s="622"/>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GN35" s="38"/>
    </row>
    <row r="36" spans="1:206" ht="4.5" customHeight="1" thickBot="1" x14ac:dyDescent="0.2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7"/>
      <c r="CY36" s="17"/>
      <c r="CZ36" s="17"/>
      <c r="DA36" s="17"/>
      <c r="DB36" s="17"/>
      <c r="DC36" s="17"/>
      <c r="DD36" s="38"/>
      <c r="DE36" s="17"/>
      <c r="DF36" s="17"/>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17"/>
      <c r="GF36" s="17"/>
      <c r="GG36" s="17"/>
      <c r="GH36" s="17"/>
      <c r="GI36" s="38"/>
      <c r="GJ36" s="38"/>
      <c r="GK36" s="38"/>
      <c r="GL36" s="38"/>
      <c r="GM36" s="38"/>
      <c r="GN36" s="38"/>
    </row>
    <row r="37" spans="1:206" ht="14.25" customHeight="1" x14ac:dyDescent="0.25">
      <c r="A37" s="38"/>
      <c r="B37" s="528">
        <v>23002</v>
      </c>
      <c r="C37" s="529"/>
      <c r="D37" s="529"/>
      <c r="E37" s="529"/>
      <c r="F37" s="529"/>
      <c r="G37" s="529"/>
      <c r="H37" s="529"/>
      <c r="I37" s="529"/>
      <c r="J37" s="529"/>
      <c r="K37" s="529"/>
      <c r="L37" s="529"/>
      <c r="M37" s="529"/>
      <c r="N37" s="529"/>
      <c r="O37" s="529"/>
      <c r="P37" s="529"/>
      <c r="Q37" s="529"/>
      <c r="R37" s="529"/>
      <c r="S37" s="529"/>
      <c r="T37" s="529"/>
      <c r="U37" s="529"/>
      <c r="V37" s="529"/>
      <c r="W37" s="529"/>
      <c r="X37" s="529"/>
      <c r="Y37" s="530"/>
      <c r="Z37" s="38"/>
      <c r="AA37" s="38"/>
      <c r="AB37" s="149" t="s">
        <v>26</v>
      </c>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173" t="s">
        <v>210</v>
      </c>
      <c r="FY37" s="605">
        <f ca="1">' '!A1</f>
        <v>43263</v>
      </c>
      <c r="FZ37" s="323"/>
      <c r="GA37" s="323"/>
      <c r="GB37" s="323"/>
      <c r="GC37" s="323"/>
      <c r="GD37" s="323"/>
      <c r="GE37" s="323"/>
      <c r="GF37" s="323"/>
      <c r="GG37" s="323"/>
      <c r="GH37" s="323"/>
      <c r="GI37" s="323"/>
      <c r="GJ37" s="323"/>
      <c r="GK37" s="323"/>
      <c r="GL37" s="323"/>
      <c r="GM37" s="38"/>
      <c r="GN37" s="38"/>
    </row>
    <row r="38" spans="1:206" ht="14.25" customHeight="1" x14ac:dyDescent="0.2">
      <c r="A38" s="38"/>
      <c r="B38" s="531" t="s">
        <v>0</v>
      </c>
      <c r="C38" s="532"/>
      <c r="D38" s="532"/>
      <c r="E38" s="532"/>
      <c r="F38" s="532"/>
      <c r="G38" s="532"/>
      <c r="H38" s="532"/>
      <c r="I38" s="532"/>
      <c r="J38" s="532"/>
      <c r="K38" s="532"/>
      <c r="L38" s="532"/>
      <c r="M38" s="532"/>
      <c r="N38" s="532"/>
      <c r="O38" s="532"/>
      <c r="P38" s="532"/>
      <c r="Q38" s="532"/>
      <c r="R38" s="532"/>
      <c r="S38" s="532"/>
      <c r="T38" s="532"/>
      <c r="U38" s="532"/>
      <c r="V38" s="532"/>
      <c r="W38" s="532"/>
      <c r="X38" s="532"/>
      <c r="Y38" s="533"/>
      <c r="Z38" s="38"/>
      <c r="AA38" s="38"/>
      <c r="AB38" s="149" t="s">
        <v>22</v>
      </c>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DC38" s="17"/>
      <c r="DE38" s="17"/>
      <c r="DF38" s="17"/>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17"/>
      <c r="GF38" s="17"/>
      <c r="GG38" s="17"/>
      <c r="GH38" s="17"/>
      <c r="GI38" s="38"/>
      <c r="GJ38" s="38"/>
      <c r="GK38" s="38"/>
      <c r="GL38" s="38"/>
      <c r="GM38" s="38"/>
      <c r="GN38" s="38"/>
    </row>
    <row r="39" spans="1:206" ht="14.25" customHeight="1" x14ac:dyDescent="0.25">
      <c r="A39" s="38"/>
      <c r="B39" s="531" t="s">
        <v>1</v>
      </c>
      <c r="C39" s="532"/>
      <c r="D39" s="532"/>
      <c r="E39" s="532"/>
      <c r="F39" s="532"/>
      <c r="G39" s="532"/>
      <c r="H39" s="532"/>
      <c r="I39" s="532"/>
      <c r="J39" s="532"/>
      <c r="K39" s="532"/>
      <c r="L39" s="532"/>
      <c r="M39" s="532"/>
      <c r="N39" s="532"/>
      <c r="O39" s="532"/>
      <c r="P39" s="532"/>
      <c r="Q39" s="532"/>
      <c r="R39" s="532"/>
      <c r="S39" s="532"/>
      <c r="T39" s="532"/>
      <c r="U39" s="532"/>
      <c r="V39" s="532"/>
      <c r="W39" s="532"/>
      <c r="X39" s="532"/>
      <c r="Y39" s="533"/>
      <c r="Z39" s="38"/>
      <c r="AA39" s="38"/>
      <c r="AB39" s="149" t="s">
        <v>208</v>
      </c>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DC39" s="17"/>
      <c r="DE39" s="17"/>
      <c r="DF39" s="17"/>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17"/>
      <c r="GF39" s="17"/>
      <c r="GG39" s="17"/>
      <c r="GH39" s="17"/>
      <c r="GI39" s="38"/>
      <c r="GJ39" s="38"/>
      <c r="GK39" s="38"/>
      <c r="GL39" s="38"/>
      <c r="GM39" s="38"/>
      <c r="GN39" s="38"/>
    </row>
    <row r="40" spans="1:206" ht="14.25" customHeight="1" thickBot="1" x14ac:dyDescent="0.3">
      <c r="A40" s="38"/>
      <c r="B40" s="534" t="s">
        <v>1</v>
      </c>
      <c r="C40" s="535"/>
      <c r="D40" s="535"/>
      <c r="E40" s="535"/>
      <c r="F40" s="535"/>
      <c r="G40" s="535"/>
      <c r="H40" s="535"/>
      <c r="I40" s="535"/>
      <c r="J40" s="535"/>
      <c r="K40" s="535"/>
      <c r="L40" s="535"/>
      <c r="M40" s="535"/>
      <c r="N40" s="535"/>
      <c r="O40" s="535"/>
      <c r="P40" s="535"/>
      <c r="Q40" s="535"/>
      <c r="R40" s="535"/>
      <c r="S40" s="535"/>
      <c r="T40" s="535"/>
      <c r="U40" s="535"/>
      <c r="V40" s="535"/>
      <c r="W40" s="535"/>
      <c r="X40" s="535"/>
      <c r="Y40" s="536"/>
      <c r="Z40" s="38"/>
      <c r="AA40" s="38"/>
      <c r="AB40" s="149" t="s">
        <v>209</v>
      </c>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DC40" s="17"/>
      <c r="DE40" s="17"/>
      <c r="DF40" s="17"/>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17"/>
      <c r="GF40" s="17"/>
      <c r="GG40" s="17"/>
      <c r="GH40" s="17"/>
      <c r="GI40" s="38"/>
      <c r="GJ40" s="38"/>
      <c r="GK40" s="38"/>
      <c r="GL40" s="38"/>
      <c r="GM40" s="38"/>
      <c r="GN40" s="38"/>
    </row>
    <row r="41" spans="1:206" ht="14.25" customHeight="1" x14ac:dyDescent="0.2">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7"/>
      <c r="CY41" s="17"/>
      <c r="CZ41" s="17"/>
      <c r="DA41" s="17"/>
      <c r="DB41" s="17"/>
      <c r="DC41" s="17"/>
      <c r="DD41" s="38"/>
      <c r="DE41" s="17"/>
      <c r="DF41" s="17"/>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17"/>
      <c r="GF41" s="17"/>
      <c r="GG41" s="17"/>
      <c r="GH41" s="17"/>
      <c r="GI41" s="38"/>
      <c r="GJ41" s="38"/>
      <c r="GK41" s="38"/>
      <c r="GL41" s="38"/>
      <c r="GM41" s="38"/>
      <c r="GN41" s="38"/>
    </row>
    <row r="42" spans="1:206" ht="14.25" customHeight="1" x14ac:dyDescent="0.25">
      <c r="A42" s="38"/>
      <c r="B42" s="587" t="s">
        <v>212</v>
      </c>
      <c r="C42" s="588"/>
      <c r="D42" s="588"/>
      <c r="E42" s="588"/>
      <c r="F42" s="588"/>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c r="AD42" s="588"/>
      <c r="AE42" s="588"/>
      <c r="AF42" s="588"/>
      <c r="AG42" s="588"/>
      <c r="AH42" s="588"/>
      <c r="AI42" s="588"/>
      <c r="AJ42" s="588"/>
      <c r="AK42" s="588"/>
      <c r="AL42" s="588"/>
      <c r="AM42" s="588"/>
      <c r="AN42" s="588"/>
      <c r="AO42" s="588"/>
      <c r="AP42" s="588"/>
      <c r="AQ42" s="588"/>
      <c r="AR42" s="589"/>
      <c r="AS42" s="589"/>
      <c r="AT42" s="589"/>
      <c r="AU42" s="589"/>
      <c r="AV42" s="142" t="str">
        <f>' '!A2</f>
        <v>(zwischen 63 / 0  und  66 / 8)</v>
      </c>
      <c r="AW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80"/>
      <c r="BW42" s="280"/>
      <c r="BX42" s="280"/>
      <c r="BY42" s="280"/>
      <c r="BZ42" s="280"/>
      <c r="CA42" s="280"/>
      <c r="CB42" s="280"/>
      <c r="CC42" s="280"/>
      <c r="CD42" s="280"/>
      <c r="CE42" s="280"/>
      <c r="CF42" s="38"/>
      <c r="CG42" s="38"/>
      <c r="CH42" s="38"/>
      <c r="CI42" s="38"/>
      <c r="CJ42" s="38"/>
      <c r="CK42" s="38"/>
      <c r="CL42" s="38"/>
      <c r="CM42" s="38"/>
      <c r="CN42" s="38"/>
      <c r="CO42" s="38"/>
      <c r="CP42" s="38"/>
      <c r="CQ42" s="38"/>
      <c r="CR42" s="38"/>
      <c r="CS42" s="38"/>
      <c r="CU42" s="38"/>
      <c r="CV42" s="38"/>
      <c r="CW42" s="38"/>
      <c r="CX42" s="38"/>
      <c r="CY42" s="38"/>
      <c r="CZ42" s="38"/>
      <c r="DA42" s="38"/>
      <c r="DB42" s="38"/>
      <c r="DC42" s="38"/>
      <c r="DD42" s="38"/>
      <c r="DE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G42" s="123"/>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X42" s="1"/>
    </row>
    <row r="43" spans="1:206" ht="4.5" customHeight="1" x14ac:dyDescent="0.2">
      <c r="A43" s="38"/>
      <c r="B43" s="12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P43" s="18"/>
      <c r="FQ43" s="18"/>
      <c r="FR43" s="18"/>
      <c r="FS43" s="18"/>
      <c r="FT43" s="18"/>
      <c r="FU43" s="18"/>
      <c r="FV43" s="18"/>
      <c r="FW43" s="18"/>
      <c r="FX43" s="18"/>
      <c r="FY43" s="18"/>
      <c r="FZ43" s="18"/>
      <c r="GA43" s="18"/>
      <c r="GB43" s="18"/>
      <c r="GJ43" s="39"/>
      <c r="GK43" s="18"/>
      <c r="GM43" s="38"/>
      <c r="GN43" s="38"/>
    </row>
    <row r="44" spans="1:206" s="18" customFormat="1" ht="14.25" customHeight="1" thickBot="1" x14ac:dyDescent="0.3">
      <c r="B44" s="591" t="s">
        <v>18</v>
      </c>
      <c r="C44" s="375"/>
      <c r="D44" s="375"/>
      <c r="E44" s="375"/>
      <c r="F44" s="375"/>
      <c r="G44" s="375"/>
      <c r="H44" s="375"/>
      <c r="I44" s="375"/>
      <c r="J44" s="375"/>
      <c r="K44" s="375"/>
      <c r="L44" s="375"/>
      <c r="M44" s="375"/>
      <c r="N44" s="591" t="s">
        <v>17</v>
      </c>
      <c r="O44" s="460"/>
      <c r="P44" s="460"/>
      <c r="Q44" s="460"/>
      <c r="R44" s="460"/>
      <c r="S44" s="460"/>
      <c r="T44" s="460"/>
      <c r="U44" s="460"/>
      <c r="V44" s="460"/>
      <c r="W44" s="460"/>
      <c r="X44" s="460"/>
      <c r="Y44" s="460"/>
      <c r="AT44" s="516" t="s">
        <v>201</v>
      </c>
      <c r="AU44" s="517"/>
      <c r="AV44" s="517"/>
      <c r="AW44" s="517"/>
      <c r="AX44" s="517"/>
      <c r="AY44" s="517"/>
      <c r="AZ44" s="517"/>
      <c r="BA44" s="517"/>
      <c r="BB44" s="517"/>
      <c r="BC44" s="517"/>
      <c r="BD44" s="517"/>
      <c r="BE44" s="517"/>
      <c r="BF44" s="517"/>
      <c r="FB44" s="518" t="str">
        <f ca="1">' '!A3</f>
        <v>91 Mon. bis gewählter Re-Beg.</v>
      </c>
      <c r="FC44" s="519"/>
      <c r="FD44" s="519"/>
      <c r="FE44" s="519"/>
      <c r="FF44" s="519"/>
      <c r="FG44" s="519"/>
      <c r="FH44" s="519"/>
      <c r="FI44" s="519"/>
      <c r="FJ44" s="519"/>
      <c r="FK44" s="519"/>
      <c r="FL44" s="519"/>
      <c r="FM44" s="519"/>
      <c r="FN44" s="519"/>
      <c r="FO44" s="519"/>
      <c r="FP44" s="519"/>
      <c r="FQ44" s="519"/>
      <c r="FR44" s="519"/>
      <c r="FS44" s="519"/>
      <c r="FT44" s="519"/>
      <c r="FU44" s="519"/>
      <c r="FV44" s="519"/>
      <c r="FW44" s="519"/>
      <c r="FX44" s="519"/>
      <c r="FY44" s="519"/>
      <c r="FZ44" s="519"/>
      <c r="GA44" s="519"/>
      <c r="GB44" s="519"/>
      <c r="GC44" s="519"/>
      <c r="GD44" s="519"/>
      <c r="GE44" s="519"/>
      <c r="GF44" s="519"/>
      <c r="GG44" s="519"/>
      <c r="GH44" s="519"/>
      <c r="GI44" s="519"/>
      <c r="GJ44" s="519"/>
      <c r="GK44" s="519"/>
      <c r="GL44" s="519"/>
      <c r="GM44" s="519"/>
    </row>
    <row r="45" spans="1:206" s="18" customFormat="1" ht="10.5" customHeight="1" x14ac:dyDescent="0.2">
      <c r="B45" s="582">
        <v>63</v>
      </c>
      <c r="C45" s="583"/>
      <c r="D45" s="583"/>
      <c r="E45" s="583"/>
      <c r="F45" s="583"/>
      <c r="G45" s="583"/>
      <c r="H45" s="583"/>
      <c r="I45" s="583"/>
      <c r="J45" s="583"/>
      <c r="K45" s="583"/>
      <c r="L45" s="583"/>
      <c r="M45" s="583"/>
      <c r="N45" s="552">
        <v>0</v>
      </c>
      <c r="O45" s="553"/>
      <c r="P45" s="553"/>
      <c r="Q45" s="553"/>
      <c r="R45" s="553"/>
      <c r="S45" s="553"/>
      <c r="T45" s="553"/>
      <c r="U45" s="553"/>
      <c r="V45" s="553"/>
      <c r="W45" s="553"/>
      <c r="X45" s="553"/>
      <c r="Y45" s="554"/>
      <c r="AT45" s="18" t="s">
        <v>206</v>
      </c>
      <c r="AU45" s="38"/>
      <c r="AV45" s="38"/>
      <c r="AW45" s="38"/>
      <c r="AX45" s="38"/>
      <c r="AY45" s="38"/>
      <c r="AZ45" s="38"/>
      <c r="BA45" s="38" t="s">
        <v>207</v>
      </c>
      <c r="BB45" s="38"/>
      <c r="BC45" s="38"/>
      <c r="BD45" s="38"/>
      <c r="BE45" s="38"/>
      <c r="BJ45" s="55" t="s">
        <v>81</v>
      </c>
      <c r="BK45" s="56"/>
      <c r="BL45" s="56"/>
      <c r="BM45" s="56"/>
      <c r="BN45" s="56"/>
      <c r="BO45" s="56"/>
      <c r="BP45" s="56"/>
      <c r="BQ45" s="56"/>
      <c r="BR45" s="56"/>
      <c r="BS45" s="56"/>
      <c r="BT45" s="56"/>
      <c r="BU45" s="57"/>
      <c r="BV45" s="55" t="s">
        <v>82</v>
      </c>
      <c r="BW45" s="56"/>
      <c r="BX45" s="56"/>
      <c r="BY45" s="56"/>
      <c r="BZ45" s="56"/>
      <c r="CA45" s="56"/>
      <c r="CB45" s="56"/>
      <c r="CC45" s="56"/>
      <c r="CD45" s="56"/>
      <c r="CE45" s="56"/>
      <c r="CF45" s="56"/>
      <c r="CG45" s="57"/>
      <c r="CH45" s="55" t="s">
        <v>83</v>
      </c>
      <c r="CI45" s="56"/>
      <c r="CJ45" s="56"/>
      <c r="CK45" s="56"/>
      <c r="CL45" s="56"/>
      <c r="CM45" s="56"/>
      <c r="CN45" s="56"/>
      <c r="CO45" s="56"/>
      <c r="CP45" s="56"/>
      <c r="CQ45" s="56"/>
      <c r="CR45" s="56"/>
      <c r="CS45" s="57"/>
      <c r="CT45" s="55" t="s">
        <v>84</v>
      </c>
      <c r="CU45" s="56"/>
      <c r="CV45" s="56"/>
      <c r="CW45" s="56"/>
      <c r="CX45" s="56"/>
      <c r="CY45" s="56"/>
      <c r="CZ45" s="56"/>
      <c r="DA45" s="56"/>
      <c r="DB45" s="56"/>
      <c r="DC45" s="56"/>
      <c r="DD45" s="56"/>
      <c r="DE45" s="57"/>
      <c r="DF45" s="55" t="s">
        <v>85</v>
      </c>
      <c r="DG45" s="56"/>
      <c r="DH45" s="56"/>
      <c r="DI45" s="56"/>
      <c r="DJ45" s="56"/>
      <c r="DK45" s="56"/>
      <c r="DL45" s="56"/>
      <c r="DM45" s="56"/>
      <c r="DN45" s="56"/>
      <c r="DO45" s="56"/>
      <c r="DP45" s="56"/>
      <c r="DQ45" s="57"/>
      <c r="DR45" s="55" t="s">
        <v>86</v>
      </c>
      <c r="DS45" s="56"/>
      <c r="DT45" s="56"/>
      <c r="DU45" s="56"/>
      <c r="DV45" s="56"/>
      <c r="DW45" s="56"/>
      <c r="DX45" s="56"/>
      <c r="DY45" s="56"/>
      <c r="DZ45" s="56"/>
      <c r="EA45" s="56"/>
      <c r="EB45" s="56"/>
      <c r="EC45" s="57"/>
      <c r="ED45" s="55" t="s">
        <v>87</v>
      </c>
      <c r="EE45" s="56"/>
      <c r="EF45" s="56"/>
      <c r="EG45" s="56"/>
      <c r="EH45" s="56"/>
      <c r="EI45" s="56"/>
      <c r="EJ45" s="56"/>
      <c r="EK45" s="56"/>
      <c r="EL45" s="56"/>
      <c r="EM45" s="56"/>
      <c r="EN45" s="56"/>
      <c r="EO45" s="117"/>
      <c r="EP45" s="153" t="s">
        <v>119</v>
      </c>
      <c r="FB45" s="518" t="str">
        <f>' '!A4</f>
        <v>Rentenabschlag 13,2 %</v>
      </c>
      <c r="FC45" s="519"/>
      <c r="FD45" s="519"/>
      <c r="FE45" s="519"/>
      <c r="FF45" s="519"/>
      <c r="FG45" s="519"/>
      <c r="FH45" s="519"/>
      <c r="FI45" s="519"/>
      <c r="FJ45" s="519"/>
      <c r="FK45" s="519"/>
      <c r="FL45" s="519"/>
      <c r="FM45" s="519"/>
      <c r="FN45" s="519"/>
      <c r="FO45" s="519"/>
      <c r="FP45" s="519"/>
      <c r="FQ45" s="519"/>
      <c r="FR45" s="519"/>
      <c r="FS45" s="519"/>
      <c r="FT45" s="519"/>
      <c r="FU45" s="519"/>
      <c r="FV45" s="519"/>
      <c r="FW45" s="519"/>
      <c r="FX45" s="519"/>
      <c r="FY45" s="519"/>
      <c r="FZ45" s="519"/>
      <c r="GA45" s="519"/>
      <c r="GB45" s="519"/>
      <c r="GC45" s="519"/>
      <c r="GD45" s="519"/>
      <c r="GE45" s="519"/>
      <c r="GF45" s="519"/>
      <c r="GG45" s="519"/>
      <c r="GH45" s="519"/>
      <c r="GI45" s="519"/>
      <c r="GJ45" s="519"/>
      <c r="GK45" s="519"/>
      <c r="GL45" s="519"/>
      <c r="GM45" s="519"/>
    </row>
    <row r="46" spans="1:206" s="18" customFormat="1" ht="6.75" customHeight="1" thickBot="1" x14ac:dyDescent="0.3">
      <c r="B46" s="584"/>
      <c r="C46" s="555"/>
      <c r="D46" s="555"/>
      <c r="E46" s="555"/>
      <c r="F46" s="555"/>
      <c r="G46" s="555"/>
      <c r="H46" s="555"/>
      <c r="I46" s="555"/>
      <c r="J46" s="555"/>
      <c r="K46" s="555"/>
      <c r="L46" s="555"/>
      <c r="M46" s="555"/>
      <c r="N46" s="555"/>
      <c r="O46" s="555"/>
      <c r="P46" s="555"/>
      <c r="Q46" s="555"/>
      <c r="R46" s="555"/>
      <c r="S46" s="555"/>
      <c r="T46" s="555"/>
      <c r="U46" s="555"/>
      <c r="V46" s="555"/>
      <c r="W46" s="555"/>
      <c r="X46" s="555"/>
      <c r="Y46" s="556"/>
      <c r="AT46" s="313"/>
      <c r="AU46" s="314"/>
      <c r="AV46" s="314"/>
      <c r="AW46" s="314"/>
      <c r="BB46" s="162"/>
      <c r="BC46" s="162"/>
      <c r="BD46" s="162"/>
      <c r="BE46" s="162"/>
      <c r="BF46" s="162"/>
      <c r="BJ46" s="112">
        <v>720</v>
      </c>
      <c r="BK46" s="113">
        <v>721</v>
      </c>
      <c r="BL46" s="113">
        <v>722</v>
      </c>
      <c r="BM46" s="113">
        <v>723</v>
      </c>
      <c r="BN46" s="113">
        <v>724</v>
      </c>
      <c r="BO46" s="114">
        <v>725</v>
      </c>
      <c r="BP46" s="112">
        <v>726</v>
      </c>
      <c r="BQ46" s="113">
        <v>727</v>
      </c>
      <c r="BR46" s="113">
        <v>728</v>
      </c>
      <c r="BS46" s="113">
        <v>729</v>
      </c>
      <c r="BT46" s="113">
        <v>730</v>
      </c>
      <c r="BU46" s="115">
        <v>731</v>
      </c>
      <c r="BV46" s="112">
        <v>732</v>
      </c>
      <c r="BW46" s="113">
        <v>733</v>
      </c>
      <c r="BX46" s="113">
        <v>734</v>
      </c>
      <c r="BY46" s="113">
        <v>735</v>
      </c>
      <c r="BZ46" s="113">
        <v>736</v>
      </c>
      <c r="CA46" s="114">
        <v>737</v>
      </c>
      <c r="CB46" s="112">
        <v>738</v>
      </c>
      <c r="CC46" s="113">
        <v>739</v>
      </c>
      <c r="CD46" s="113">
        <v>740</v>
      </c>
      <c r="CE46" s="113">
        <v>741</v>
      </c>
      <c r="CF46" s="113">
        <v>742</v>
      </c>
      <c r="CG46" s="115">
        <v>743</v>
      </c>
      <c r="CH46" s="112">
        <v>744</v>
      </c>
      <c r="CI46" s="113">
        <v>745</v>
      </c>
      <c r="CJ46" s="113">
        <v>746</v>
      </c>
      <c r="CK46" s="113">
        <v>747</v>
      </c>
      <c r="CL46" s="113">
        <v>748</v>
      </c>
      <c r="CM46" s="114">
        <v>749</v>
      </c>
      <c r="CN46" s="112">
        <v>750</v>
      </c>
      <c r="CO46" s="113">
        <v>751</v>
      </c>
      <c r="CP46" s="113">
        <v>752</v>
      </c>
      <c r="CQ46" s="113">
        <v>753</v>
      </c>
      <c r="CR46" s="113">
        <v>754</v>
      </c>
      <c r="CS46" s="115">
        <v>755</v>
      </c>
      <c r="CT46" s="112">
        <v>756</v>
      </c>
      <c r="CU46" s="113">
        <v>757</v>
      </c>
      <c r="CV46" s="113">
        <v>758</v>
      </c>
      <c r="CW46" s="113">
        <v>759</v>
      </c>
      <c r="CX46" s="113">
        <v>760</v>
      </c>
      <c r="CY46" s="114">
        <v>761</v>
      </c>
      <c r="CZ46" s="112">
        <v>762</v>
      </c>
      <c r="DA46" s="113">
        <v>763</v>
      </c>
      <c r="DB46" s="113">
        <v>764</v>
      </c>
      <c r="DC46" s="113">
        <v>765</v>
      </c>
      <c r="DD46" s="113">
        <v>766</v>
      </c>
      <c r="DE46" s="115">
        <v>767</v>
      </c>
      <c r="DF46" s="112">
        <v>768</v>
      </c>
      <c r="DG46" s="113">
        <v>769</v>
      </c>
      <c r="DH46" s="113">
        <v>770</v>
      </c>
      <c r="DI46" s="113">
        <v>771</v>
      </c>
      <c r="DJ46" s="113">
        <v>772</v>
      </c>
      <c r="DK46" s="114">
        <v>773</v>
      </c>
      <c r="DL46" s="112">
        <v>774</v>
      </c>
      <c r="DM46" s="113">
        <v>775</v>
      </c>
      <c r="DN46" s="113">
        <v>776</v>
      </c>
      <c r="DO46" s="113">
        <v>777</v>
      </c>
      <c r="DP46" s="113">
        <v>778</v>
      </c>
      <c r="DQ46" s="115">
        <v>779</v>
      </c>
      <c r="DR46" s="112">
        <v>780</v>
      </c>
      <c r="DS46" s="113">
        <v>781</v>
      </c>
      <c r="DT46" s="113">
        <v>782</v>
      </c>
      <c r="DU46" s="113">
        <v>783</v>
      </c>
      <c r="DV46" s="113">
        <v>784</v>
      </c>
      <c r="DW46" s="114">
        <v>785</v>
      </c>
      <c r="DX46" s="112">
        <v>786</v>
      </c>
      <c r="DY46" s="113">
        <v>787</v>
      </c>
      <c r="DZ46" s="113">
        <v>788</v>
      </c>
      <c r="EA46" s="113">
        <v>789</v>
      </c>
      <c r="EB46" s="113">
        <v>790</v>
      </c>
      <c r="EC46" s="115">
        <v>791</v>
      </c>
      <c r="ED46" s="112">
        <v>792</v>
      </c>
      <c r="EE46" s="113">
        <v>793</v>
      </c>
      <c r="EF46" s="113">
        <v>794</v>
      </c>
      <c r="EG46" s="113">
        <v>795</v>
      </c>
      <c r="EH46" s="113">
        <v>796</v>
      </c>
      <c r="EI46" s="114">
        <v>797</v>
      </c>
      <c r="EJ46" s="112">
        <v>798</v>
      </c>
      <c r="EK46" s="113">
        <v>799</v>
      </c>
      <c r="EL46" s="113">
        <v>800</v>
      </c>
      <c r="EM46" s="113">
        <v>801</v>
      </c>
      <c r="EN46" s="113">
        <v>802</v>
      </c>
      <c r="EO46" s="114">
        <v>803</v>
      </c>
      <c r="EP46" s="154">
        <v>804</v>
      </c>
      <c r="EU46" s="256"/>
      <c r="EV46" s="256"/>
      <c r="EW46" s="256"/>
      <c r="EX46" s="256"/>
      <c r="EY46" s="256"/>
      <c r="EZ46" s="256"/>
      <c r="FA46" s="256"/>
      <c r="FB46" s="519"/>
      <c r="FC46" s="519"/>
      <c r="FD46" s="519"/>
      <c r="FE46" s="519"/>
      <c r="FF46" s="519"/>
      <c r="FG46" s="519"/>
      <c r="FH46" s="519"/>
      <c r="FI46" s="519"/>
      <c r="FJ46" s="519"/>
      <c r="FK46" s="519"/>
      <c r="FL46" s="519"/>
      <c r="FM46" s="519"/>
      <c r="FN46" s="519"/>
      <c r="FO46" s="519"/>
      <c r="FP46" s="519"/>
      <c r="FQ46" s="519"/>
      <c r="FR46" s="519"/>
      <c r="FS46" s="519"/>
      <c r="FT46" s="519"/>
      <c r="FU46" s="519"/>
      <c r="FV46" s="519"/>
      <c r="FW46" s="519"/>
      <c r="FX46" s="519"/>
      <c r="FY46" s="519"/>
      <c r="FZ46" s="519"/>
      <c r="GA46" s="519"/>
      <c r="GB46" s="519"/>
      <c r="GC46" s="519"/>
      <c r="GD46" s="519"/>
      <c r="GE46" s="519"/>
      <c r="GF46" s="519"/>
      <c r="GG46" s="519"/>
      <c r="GH46" s="519"/>
      <c r="GI46" s="519"/>
      <c r="GJ46" s="519"/>
      <c r="GK46" s="519"/>
      <c r="GL46" s="519"/>
      <c r="GM46" s="519"/>
    </row>
    <row r="47" spans="1:206" s="18" customFormat="1" ht="14.25" customHeight="1" x14ac:dyDescent="0.25">
      <c r="B47" s="585">
        <f>' '!A5</f>
        <v>46023</v>
      </c>
      <c r="C47" s="586"/>
      <c r="D47" s="586"/>
      <c r="E47" s="586"/>
      <c r="F47" s="586"/>
      <c r="G47" s="586"/>
      <c r="H47" s="586"/>
      <c r="I47" s="586"/>
      <c r="J47" s="586"/>
      <c r="K47" s="586"/>
      <c r="L47" s="586"/>
      <c r="M47" s="586"/>
      <c r="N47" s="586"/>
      <c r="O47" s="586"/>
      <c r="P47" s="586"/>
      <c r="Q47" s="586"/>
      <c r="R47" s="586"/>
      <c r="S47" s="586"/>
      <c r="T47" s="586"/>
      <c r="U47" s="586"/>
      <c r="V47" s="586"/>
      <c r="W47" s="586"/>
      <c r="X47" s="586"/>
      <c r="Y47" s="586"/>
      <c r="Z47" s="281"/>
      <c r="AA47" s="280"/>
      <c r="AB47" s="280"/>
      <c r="AC47" s="38"/>
      <c r="AD47" s="38"/>
      <c r="AE47" s="38"/>
      <c r="AF47" s="38"/>
      <c r="AG47" s="38"/>
      <c r="AH47" s="38"/>
      <c r="AI47" s="38"/>
      <c r="AJ47" s="280"/>
      <c r="AK47" s="280"/>
      <c r="AL47" s="280"/>
      <c r="AM47" s="280"/>
      <c r="AN47" s="280"/>
      <c r="AO47" s="280"/>
      <c r="BZ47" s="38"/>
      <c r="DH47" s="38"/>
      <c r="DI47" s="38"/>
      <c r="DJ47" s="38"/>
      <c r="DZ47" s="140"/>
      <c r="EA47" s="140"/>
    </row>
    <row r="48" spans="1:206" s="18" customFormat="1" ht="14.25" customHeight="1" x14ac:dyDescent="0.25">
      <c r="B48" s="146"/>
      <c r="C48" s="147"/>
      <c r="D48" s="147"/>
      <c r="E48" s="147"/>
      <c r="F48" s="147"/>
      <c r="G48" s="147"/>
      <c r="H48" s="147"/>
      <c r="I48" s="147"/>
      <c r="J48" s="147"/>
      <c r="K48" s="147"/>
      <c r="L48" s="147"/>
      <c r="M48" s="147"/>
      <c r="N48" s="147"/>
      <c r="V48" s="147"/>
      <c r="W48" s="147"/>
      <c r="X48" s="147"/>
      <c r="Y48" s="147"/>
      <c r="Z48" s="147"/>
      <c r="AA48" s="147"/>
      <c r="AB48" s="147"/>
      <c r="AC48" s="147"/>
      <c r="AD48" s="147"/>
      <c r="AE48" s="147"/>
      <c r="AF48" s="147"/>
      <c r="AG48" s="147"/>
      <c r="AH48" s="147"/>
      <c r="AI48" s="147"/>
      <c r="AJ48" s="148"/>
      <c r="AK48" s="148"/>
      <c r="CI48" s="140"/>
      <c r="CJ48" s="140"/>
      <c r="CL48" s="140"/>
      <c r="CM48" s="140"/>
      <c r="FY48" s="38"/>
    </row>
    <row r="49" spans="1:215" s="18" customFormat="1" ht="14.25" customHeight="1" x14ac:dyDescent="0.25">
      <c r="B49" s="587" t="s">
        <v>213</v>
      </c>
      <c r="C49" s="588"/>
      <c r="D49" s="588"/>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8"/>
      <c r="AL49" s="588"/>
      <c r="AM49" s="588"/>
      <c r="AN49" s="588"/>
      <c r="AO49" s="588"/>
      <c r="AP49" s="588"/>
      <c r="AQ49" s="588"/>
      <c r="AR49" s="588"/>
      <c r="AS49" s="588"/>
      <c r="AT49" s="588"/>
      <c r="AU49" s="588"/>
      <c r="AV49" s="588"/>
      <c r="AW49" s="588"/>
      <c r="AX49" s="589"/>
      <c r="AY49" s="589"/>
      <c r="AZ49" s="142" t="s">
        <v>214</v>
      </c>
      <c r="BA49" s="280"/>
      <c r="BB49" s="280"/>
      <c r="BC49" s="280"/>
      <c r="BD49" s="280"/>
      <c r="BE49" s="280"/>
      <c r="BF49" s="280"/>
      <c r="BG49" s="280"/>
      <c r="BH49" s="280"/>
      <c r="BI49" s="280"/>
      <c r="CM49" s="141"/>
    </row>
    <row r="50" spans="1:215" ht="4.5" customHeigh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150"/>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FY50" s="38"/>
      <c r="FZ50" s="38"/>
      <c r="GA50" s="38"/>
      <c r="GB50" s="38"/>
      <c r="GC50" s="38"/>
      <c r="GD50" s="38"/>
      <c r="GE50" s="38"/>
      <c r="GF50" s="38"/>
      <c r="GG50" s="38"/>
      <c r="GH50" s="38"/>
      <c r="GI50" s="38"/>
      <c r="GJ50" s="38"/>
      <c r="GK50" s="38"/>
      <c r="GL50" s="38"/>
      <c r="GM50" s="38"/>
      <c r="GN50" s="38"/>
    </row>
    <row r="51" spans="1:215" ht="13.5" customHeight="1" thickBot="1" x14ac:dyDescent="0.3">
      <c r="A51" s="38"/>
      <c r="B51" s="567"/>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557" t="s">
        <v>17</v>
      </c>
      <c r="AG51" s="460"/>
      <c r="AH51" s="460"/>
      <c r="AI51" s="460"/>
      <c r="AJ51" s="460"/>
      <c r="AK51" s="460"/>
      <c r="AL51" s="460"/>
      <c r="AM51" s="460"/>
      <c r="AN51" s="460"/>
      <c r="AO51" s="460"/>
      <c r="AP51" s="565" t="s">
        <v>193</v>
      </c>
      <c r="AQ51" s="566"/>
      <c r="AR51" s="566"/>
      <c r="AS51" s="566"/>
      <c r="AT51" s="566"/>
      <c r="AU51" s="566"/>
      <c r="AV51" s="566"/>
      <c r="AW51" s="566"/>
      <c r="AX51" s="566"/>
      <c r="AY51" s="566"/>
      <c r="AZ51" s="566"/>
      <c r="BA51" s="566"/>
      <c r="BB51" s="566"/>
      <c r="BC51" s="566"/>
      <c r="BD51" s="566"/>
      <c r="BE51" s="566"/>
      <c r="BF51" s="18"/>
      <c r="BG51" s="38"/>
      <c r="BH51" s="38"/>
      <c r="BI51" s="38"/>
      <c r="BJ51" s="38"/>
      <c r="BK51" s="38"/>
      <c r="BL51" s="38"/>
      <c r="BM51" s="38"/>
      <c r="BN51" s="38"/>
      <c r="BO51" s="38"/>
      <c r="BP51" s="38"/>
      <c r="BQ51" s="38"/>
      <c r="BR51" s="38"/>
      <c r="BS51" s="38"/>
      <c r="BT51" s="38"/>
      <c r="BU51" s="38"/>
      <c r="BV51" s="38"/>
      <c r="BW51" s="557" t="s">
        <v>17</v>
      </c>
      <c r="BX51" s="460"/>
      <c r="BY51" s="460"/>
      <c r="BZ51" s="460"/>
      <c r="CA51" s="460"/>
      <c r="CB51" s="460"/>
      <c r="CC51" s="460"/>
      <c r="CD51" s="460"/>
      <c r="CE51" s="460"/>
      <c r="CF51" s="460"/>
      <c r="CG51" s="118"/>
      <c r="CH51" s="118"/>
      <c r="CI51" s="118"/>
      <c r="CJ51" s="118"/>
      <c r="CK51" s="118"/>
      <c r="CL51" s="118"/>
      <c r="CM51" s="11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557" t="s">
        <v>17</v>
      </c>
      <c r="DO51" s="460"/>
      <c r="DP51" s="460"/>
      <c r="DQ51" s="460"/>
      <c r="DR51" s="460"/>
      <c r="DS51" s="460"/>
      <c r="DT51" s="460"/>
      <c r="DU51" s="460"/>
      <c r="DV51" s="460"/>
      <c r="DW51" s="460"/>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557" t="s">
        <v>17</v>
      </c>
      <c r="FF51" s="460"/>
      <c r="FG51" s="460"/>
      <c r="FH51" s="460"/>
      <c r="FI51" s="460"/>
      <c r="FJ51" s="460"/>
      <c r="FK51" s="460"/>
      <c r="FL51" s="460"/>
      <c r="FM51" s="460"/>
      <c r="FN51" s="460"/>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row>
    <row r="52" spans="1:215" ht="13.5" customHeight="1" thickBot="1" x14ac:dyDescent="0.3">
      <c r="A52" s="38"/>
      <c r="B52" s="562" t="s">
        <v>190</v>
      </c>
      <c r="C52" s="563"/>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3"/>
      <c r="AD52" s="563"/>
      <c r="AE52" s="564"/>
      <c r="AF52" s="525">
        <v>0</v>
      </c>
      <c r="AG52" s="526"/>
      <c r="AH52" s="526"/>
      <c r="AI52" s="526"/>
      <c r="AJ52" s="526"/>
      <c r="AK52" s="526"/>
      <c r="AL52" s="526"/>
      <c r="AM52" s="526"/>
      <c r="AN52" s="526"/>
      <c r="AO52" s="527"/>
      <c r="AS52" s="609" t="s">
        <v>191</v>
      </c>
      <c r="AT52" s="610"/>
      <c r="AU52" s="610"/>
      <c r="AV52" s="610"/>
      <c r="AW52" s="610"/>
      <c r="AX52" s="610"/>
      <c r="AY52" s="610"/>
      <c r="AZ52" s="610"/>
      <c r="BA52" s="610"/>
      <c r="BB52" s="610"/>
      <c r="BC52" s="610"/>
      <c r="BD52" s="610"/>
      <c r="BE52" s="610"/>
      <c r="BF52" s="610"/>
      <c r="BG52" s="610"/>
      <c r="BH52" s="610"/>
      <c r="BI52" s="610"/>
      <c r="BJ52" s="610"/>
      <c r="BK52" s="610"/>
      <c r="BL52" s="610"/>
      <c r="BM52" s="611"/>
      <c r="BN52" s="611"/>
      <c r="BO52" s="611"/>
      <c r="BP52" s="611"/>
      <c r="BQ52" s="611"/>
      <c r="BR52" s="611"/>
      <c r="BS52" s="611"/>
      <c r="BT52" s="611"/>
      <c r="BU52" s="611"/>
      <c r="BV52" s="612"/>
      <c r="BW52" s="606">
        <v>0</v>
      </c>
      <c r="BX52" s="607"/>
      <c r="BY52" s="607"/>
      <c r="BZ52" s="607"/>
      <c r="CA52" s="607"/>
      <c r="CB52" s="607"/>
      <c r="CC52" s="607"/>
      <c r="CD52" s="607"/>
      <c r="CE52" s="607"/>
      <c r="CF52" s="608"/>
      <c r="CJ52" s="613" t="s">
        <v>192</v>
      </c>
      <c r="CK52" s="613"/>
      <c r="CL52" s="613"/>
      <c r="CM52" s="613"/>
      <c r="CN52" s="613"/>
      <c r="CO52" s="613"/>
      <c r="CP52" s="613"/>
      <c r="CQ52" s="613"/>
      <c r="CR52" s="613"/>
      <c r="CS52" s="613"/>
      <c r="CT52" s="613"/>
      <c r="CU52" s="613"/>
      <c r="CV52" s="613"/>
      <c r="CW52" s="613"/>
      <c r="CX52" s="613"/>
      <c r="CY52" s="613"/>
      <c r="CZ52" s="613"/>
      <c r="DA52" s="613"/>
      <c r="DB52" s="613"/>
      <c r="DC52" s="613"/>
      <c r="DD52" s="613"/>
      <c r="DE52" s="613"/>
      <c r="DF52" s="613"/>
      <c r="DG52" s="613"/>
      <c r="DH52" s="613"/>
      <c r="DI52" s="613"/>
      <c r="DJ52" s="613"/>
      <c r="DK52" s="613"/>
      <c r="DL52" s="613"/>
      <c r="DM52" s="614"/>
      <c r="DN52" s="525">
        <v>0</v>
      </c>
      <c r="DO52" s="526"/>
      <c r="DP52" s="526"/>
      <c r="DQ52" s="526"/>
      <c r="DR52" s="526"/>
      <c r="DS52" s="526"/>
      <c r="DT52" s="526"/>
      <c r="DU52" s="526"/>
      <c r="DV52" s="526"/>
      <c r="DW52" s="527"/>
      <c r="EA52" s="615" t="s">
        <v>200</v>
      </c>
      <c r="EB52" s="616"/>
      <c r="EC52" s="616"/>
      <c r="ED52" s="616"/>
      <c r="EE52" s="616"/>
      <c r="EF52" s="616"/>
      <c r="EG52" s="616"/>
      <c r="EH52" s="616"/>
      <c r="EI52" s="616"/>
      <c r="EJ52" s="616"/>
      <c r="EK52" s="616"/>
      <c r="EL52" s="616"/>
      <c r="EM52" s="617"/>
      <c r="EN52" s="617"/>
      <c r="EO52" s="617"/>
      <c r="EP52" s="617"/>
      <c r="EQ52" s="617"/>
      <c r="ER52" s="617"/>
      <c r="ES52" s="617"/>
      <c r="ET52" s="617"/>
      <c r="EU52" s="617"/>
      <c r="EV52" s="617"/>
      <c r="EW52" s="617"/>
      <c r="EX52" s="617"/>
      <c r="EY52" s="617"/>
      <c r="EZ52" s="617"/>
      <c r="FA52" s="617"/>
      <c r="FB52" s="617"/>
      <c r="FC52" s="617"/>
      <c r="FD52" s="618"/>
      <c r="FE52" s="525">
        <v>0</v>
      </c>
      <c r="FF52" s="526"/>
      <c r="FG52" s="526"/>
      <c r="FH52" s="526"/>
      <c r="FI52" s="526"/>
      <c r="FJ52" s="526"/>
      <c r="FK52" s="526"/>
      <c r="FL52" s="526"/>
      <c r="FM52" s="526"/>
      <c r="FN52" s="527"/>
      <c r="FV52" s="38"/>
      <c r="FW52" s="38"/>
      <c r="FX52" s="38"/>
      <c r="FY52" s="38"/>
      <c r="FZ52" s="38"/>
      <c r="GA52" s="38"/>
      <c r="GB52" s="38"/>
      <c r="GC52" s="38"/>
      <c r="GD52" s="38"/>
      <c r="GE52" s="38"/>
      <c r="GF52" s="38"/>
      <c r="GG52" s="38"/>
      <c r="GH52" s="38"/>
      <c r="GI52" s="38"/>
      <c r="GJ52" s="38"/>
      <c r="GK52" s="38"/>
      <c r="GL52" s="38"/>
      <c r="GM52" s="38"/>
      <c r="GN52" s="38"/>
      <c r="GX52" s="73"/>
    </row>
    <row r="53" spans="1:215" ht="13.5" hidden="1" customHeight="1" x14ac:dyDescent="0.25">
      <c r="A53" s="38"/>
      <c r="B53" s="561">
        <v>85</v>
      </c>
      <c r="C53" s="561"/>
      <c r="D53" s="561"/>
      <c r="E53" s="561"/>
      <c r="F53" s="561"/>
      <c r="G53" s="561"/>
      <c r="H53" s="561"/>
      <c r="I53" s="561"/>
      <c r="J53" s="561"/>
      <c r="K53" s="561"/>
      <c r="L53" s="561"/>
      <c r="M53" s="561"/>
      <c r="N53" s="561"/>
      <c r="O53" s="561"/>
      <c r="P53" s="560"/>
      <c r="Q53" s="560"/>
      <c r="R53" s="151"/>
      <c r="S53" s="282"/>
      <c r="T53" s="282"/>
      <c r="U53" s="282"/>
      <c r="V53" s="282"/>
      <c r="W53" s="18"/>
      <c r="X53" s="18"/>
      <c r="Y53" s="18"/>
      <c r="Z53" s="38"/>
      <c r="AA53" s="38"/>
      <c r="AB53" s="38"/>
      <c r="AC53" s="38"/>
      <c r="AD53" s="38"/>
      <c r="AE53" s="38"/>
      <c r="AF53" s="38"/>
      <c r="AG53" s="38"/>
      <c r="AH53" s="38"/>
      <c r="AI53" s="38"/>
      <c r="AJ53" s="38"/>
      <c r="AK53" s="38"/>
      <c r="AL53" s="38"/>
      <c r="AM53" s="38"/>
      <c r="AN53" s="38"/>
      <c r="AO53" s="118"/>
      <c r="AS53" s="561">
        <v>85</v>
      </c>
      <c r="AT53" s="561"/>
      <c r="AU53" s="561"/>
      <c r="AV53" s="561"/>
      <c r="AW53" s="561"/>
      <c r="AX53" s="561"/>
      <c r="AY53" s="561"/>
      <c r="AZ53" s="561"/>
      <c r="BA53" s="560"/>
      <c r="BB53" s="560"/>
      <c r="BC53" s="560"/>
      <c r="BD53" s="560"/>
      <c r="BE53" s="560"/>
      <c r="BF53" s="560"/>
      <c r="BG53" s="560"/>
      <c r="BH53" s="560"/>
      <c r="BI53" s="151"/>
      <c r="BJ53" s="151"/>
      <c r="BK53" s="18"/>
      <c r="BL53" s="18"/>
      <c r="BM53" s="18"/>
      <c r="BN53" s="18"/>
      <c r="BO53" s="18"/>
      <c r="BP53" s="18"/>
      <c r="BQ53" s="18"/>
      <c r="BR53" s="38"/>
      <c r="BS53" s="38"/>
      <c r="BT53" s="38"/>
      <c r="BU53" s="38"/>
      <c r="BV53" s="38"/>
      <c r="BW53" s="317"/>
      <c r="BX53" s="163"/>
      <c r="BY53" s="163"/>
      <c r="BZ53" s="163"/>
      <c r="CA53" s="163"/>
      <c r="CB53" s="163"/>
      <c r="CC53" s="163"/>
      <c r="CD53" s="163"/>
      <c r="CE53" s="163"/>
      <c r="CF53" s="318"/>
      <c r="CJ53" s="561">
        <v>80</v>
      </c>
      <c r="CK53" s="560"/>
      <c r="CL53" s="560"/>
      <c r="CM53" s="560"/>
      <c r="CN53" s="560"/>
      <c r="CO53" s="560"/>
      <c r="CP53" s="560"/>
      <c r="CQ53" s="560"/>
      <c r="CR53" s="560"/>
      <c r="CS53" s="560"/>
      <c r="CT53" s="560"/>
      <c r="CU53" s="560"/>
      <c r="CV53" s="560"/>
      <c r="CW53" s="560"/>
      <c r="CX53" s="560"/>
      <c r="CY53" s="560"/>
      <c r="CZ53" s="18"/>
      <c r="DA53" s="18"/>
      <c r="DB53" s="18"/>
      <c r="DC53" s="18"/>
      <c r="DD53" s="38"/>
      <c r="DE53" s="38"/>
      <c r="DF53" s="38"/>
      <c r="DG53" s="38"/>
      <c r="DH53" s="38"/>
      <c r="DI53" s="38"/>
      <c r="DJ53" s="38"/>
      <c r="DK53" s="38"/>
      <c r="DL53" s="38"/>
      <c r="DM53" s="38"/>
      <c r="DN53" s="38"/>
      <c r="DO53" s="38"/>
      <c r="DP53" s="38"/>
      <c r="DQ53" s="38"/>
      <c r="DR53" s="38"/>
      <c r="DS53" s="38"/>
      <c r="DT53" s="38"/>
      <c r="DU53" s="38"/>
      <c r="DV53" s="38"/>
      <c r="DW53" s="38"/>
      <c r="EA53" s="558">
        <v>450</v>
      </c>
      <c r="EB53" s="559"/>
      <c r="EC53" s="559"/>
      <c r="ED53" s="559"/>
      <c r="EE53" s="559"/>
      <c r="EF53" s="559"/>
      <c r="EG53" s="559"/>
      <c r="EH53" s="559"/>
      <c r="EI53" s="559"/>
      <c r="EJ53" s="559"/>
      <c r="EK53" s="559"/>
      <c r="EL53" s="559"/>
      <c r="EM53" s="560"/>
      <c r="EN53" s="560"/>
      <c r="EO53" s="560"/>
      <c r="EP53" s="560"/>
      <c r="EQ53" s="18"/>
      <c r="ER53" s="18"/>
      <c r="ES53" s="18"/>
      <c r="ET53" s="18"/>
      <c r="EU53" s="38"/>
      <c r="EV53" s="38"/>
      <c r="EW53" s="38"/>
      <c r="EX53" s="38"/>
      <c r="EY53" s="38"/>
      <c r="EZ53" s="38"/>
      <c r="FA53" s="38"/>
      <c r="FB53" s="38"/>
      <c r="FC53" s="38"/>
      <c r="FD53" s="38"/>
      <c r="FE53" s="38"/>
      <c r="FF53" s="38"/>
      <c r="FG53" s="38"/>
      <c r="FH53" s="38"/>
      <c r="FI53" s="38"/>
      <c r="FJ53" s="38"/>
      <c r="FK53" s="38"/>
      <c r="FL53" s="38"/>
      <c r="FM53" s="38"/>
      <c r="FN53" s="38"/>
      <c r="FO53" s="283"/>
      <c r="FP53" s="283"/>
      <c r="FQ53" s="283"/>
      <c r="FR53" s="283"/>
      <c r="FS53" s="283"/>
      <c r="FT53" s="283"/>
      <c r="FU53" s="283"/>
      <c r="FV53" s="38"/>
      <c r="FW53" s="38"/>
      <c r="FX53" s="38"/>
      <c r="FY53" s="38"/>
      <c r="FZ53" s="38"/>
      <c r="GA53" s="38"/>
      <c r="GB53" s="38"/>
      <c r="GC53" s="38"/>
      <c r="GD53" s="38"/>
      <c r="GE53" s="38"/>
      <c r="GF53" s="38"/>
      <c r="GG53" s="38"/>
      <c r="GH53" s="38"/>
      <c r="GI53" s="38"/>
      <c r="GJ53" s="38"/>
      <c r="GK53" s="38"/>
      <c r="GL53" s="38"/>
      <c r="GM53" s="38"/>
      <c r="GN53" s="38"/>
      <c r="GX53" s="73"/>
    </row>
    <row r="54" spans="1:215" ht="13.5" customHeight="1" x14ac:dyDescent="0.2">
      <c r="A54" s="38"/>
      <c r="FO54" s="66"/>
      <c r="FP54" s="46"/>
      <c r="FQ54" s="46"/>
      <c r="FR54" s="46"/>
      <c r="FS54" s="46"/>
      <c r="FT54" s="48"/>
      <c r="FU54" s="48"/>
      <c r="FV54" s="48"/>
      <c r="FW54" s="49"/>
      <c r="FX54" s="49"/>
      <c r="FY54" s="49"/>
      <c r="FZ54" s="49"/>
      <c r="GA54" s="49"/>
      <c r="GB54" s="49"/>
      <c r="GC54" s="50"/>
      <c r="GD54" s="50"/>
      <c r="GE54" s="51"/>
      <c r="GF54" s="51"/>
      <c r="GG54" s="52"/>
      <c r="GH54" s="44"/>
      <c r="GI54" s="45"/>
      <c r="GJ54" s="45"/>
      <c r="GK54" s="45"/>
      <c r="GL54" s="45"/>
      <c r="GM54" s="45"/>
      <c r="GN54" s="45"/>
      <c r="GO54" s="53"/>
      <c r="GP54" s="53"/>
      <c r="GQ54" s="53"/>
      <c r="GR54" s="53"/>
      <c r="GS54" s="53"/>
      <c r="GT54" s="53"/>
      <c r="GU54" s="53"/>
      <c r="GV54" s="53"/>
      <c r="GW54" s="53"/>
      <c r="GX54" s="18"/>
      <c r="GY54" s="18"/>
      <c r="GZ54" s="18"/>
      <c r="HA54" s="18"/>
      <c r="HB54" s="18"/>
      <c r="HC54" s="18"/>
      <c r="HD54" s="18"/>
      <c r="HE54" s="18"/>
      <c r="HF54" s="18"/>
      <c r="HG54" s="18"/>
    </row>
    <row r="55" spans="1:215" ht="13.5" customHeight="1" thickBot="1" x14ac:dyDescent="0.25">
      <c r="A55" s="163"/>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3"/>
      <c r="BQ55" s="163"/>
      <c r="BR55" s="163"/>
      <c r="BS55" s="163"/>
      <c r="BT55" s="163"/>
      <c r="BU55" s="163"/>
      <c r="BV55" s="163"/>
      <c r="BW55" s="163"/>
      <c r="BX55" s="163"/>
      <c r="BY55" s="163"/>
      <c r="BZ55" s="163"/>
      <c r="CA55" s="163"/>
      <c r="CB55" s="163"/>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c r="DC55" s="163"/>
      <c r="DD55" s="163"/>
      <c r="DE55" s="163"/>
      <c r="DF55" s="163"/>
      <c r="DG55" s="163"/>
      <c r="DH55" s="163"/>
      <c r="DI55" s="163"/>
      <c r="DJ55" s="163"/>
      <c r="DK55" s="163"/>
      <c r="DL55" s="163"/>
      <c r="DM55" s="163"/>
      <c r="DN55" s="163"/>
      <c r="DO55" s="163"/>
      <c r="DP55" s="163"/>
      <c r="DQ55" s="163"/>
      <c r="DR55" s="163"/>
      <c r="DS55" s="163"/>
      <c r="DT55" s="163"/>
      <c r="DU55" s="163"/>
      <c r="DV55" s="163"/>
      <c r="DW55" s="163"/>
      <c r="DX55" s="163"/>
      <c r="DY55" s="163"/>
      <c r="DZ55" s="163"/>
      <c r="EA55" s="163"/>
      <c r="EB55" s="163"/>
      <c r="EC55" s="163"/>
      <c r="ED55" s="163"/>
      <c r="EE55" s="163"/>
      <c r="EF55" s="163"/>
      <c r="EG55" s="163"/>
      <c r="EH55" s="163"/>
      <c r="EI55" s="163"/>
      <c r="EJ55" s="163"/>
      <c r="EK55" s="163"/>
      <c r="EL55" s="163"/>
      <c r="EM55" s="163"/>
      <c r="EN55" s="163"/>
      <c r="EO55" s="163"/>
      <c r="EP55" s="163"/>
      <c r="EQ55" s="163"/>
      <c r="ER55" s="163"/>
      <c r="ES55" s="163"/>
      <c r="ET55" s="163"/>
      <c r="EU55" s="163"/>
      <c r="EV55" s="163"/>
      <c r="EW55" s="163"/>
      <c r="EX55" s="163"/>
      <c r="EY55" s="163"/>
      <c r="EZ55" s="163"/>
      <c r="FA55" s="163"/>
      <c r="FB55" s="163"/>
      <c r="FC55" s="163"/>
      <c r="FD55" s="163"/>
      <c r="FE55" s="163"/>
      <c r="FF55" s="163"/>
      <c r="FG55" s="163"/>
      <c r="FH55" s="163"/>
      <c r="FI55" s="163"/>
      <c r="FJ55" s="163"/>
      <c r="FK55" s="163"/>
      <c r="FL55" s="163"/>
      <c r="FM55" s="163"/>
      <c r="FN55" s="163"/>
      <c r="FO55" s="164"/>
      <c r="FP55" s="165"/>
      <c r="FQ55" s="165"/>
      <c r="FR55" s="165"/>
      <c r="FS55" s="165"/>
      <c r="FT55" s="166"/>
      <c r="FU55" s="166"/>
      <c r="FV55" s="166"/>
      <c r="FW55" s="167"/>
      <c r="FX55" s="167"/>
      <c r="FY55" s="167"/>
      <c r="FZ55" s="167"/>
      <c r="GA55" s="167"/>
      <c r="GB55" s="167"/>
      <c r="GC55" s="168"/>
      <c r="GD55" s="168"/>
      <c r="GE55" s="169"/>
      <c r="GF55" s="169"/>
      <c r="GG55" s="170"/>
      <c r="GH55" s="171"/>
      <c r="GI55" s="172"/>
      <c r="GJ55" s="172"/>
      <c r="GK55" s="172"/>
      <c r="GL55" s="172"/>
      <c r="GM55" s="172"/>
      <c r="GN55" s="53"/>
      <c r="GO55" s="53"/>
      <c r="GP55" s="53"/>
      <c r="GQ55" s="53"/>
      <c r="GR55" s="53"/>
      <c r="GS55" s="53"/>
      <c r="GT55" s="53"/>
      <c r="GU55" s="53"/>
      <c r="GV55" s="53"/>
      <c r="GW55" s="53"/>
      <c r="GX55" s="18"/>
      <c r="GY55" s="18"/>
      <c r="GZ55" s="18"/>
      <c r="HA55" s="18"/>
      <c r="HB55" s="18"/>
      <c r="HC55" s="18"/>
      <c r="HD55" s="18"/>
      <c r="HE55" s="18"/>
      <c r="HF55" s="18"/>
      <c r="HG55" s="18"/>
    </row>
    <row r="56" spans="1:215" ht="14.25" customHeight="1" x14ac:dyDescent="0.25">
      <c r="A56" s="38"/>
      <c r="B56" s="316" t="s">
        <v>241</v>
      </c>
      <c r="AL56" s="38"/>
      <c r="AM56" s="38"/>
      <c r="CU56" s="38"/>
      <c r="CV56" s="41"/>
      <c r="CW56" s="41"/>
      <c r="CX56" s="42"/>
      <c r="CY56" s="43"/>
      <c r="CZ56" s="118"/>
      <c r="DA56" s="38"/>
      <c r="DB56" s="38"/>
      <c r="DC56" s="38"/>
      <c r="DD56" s="38"/>
      <c r="DE56" s="38"/>
      <c r="DF56" s="38"/>
      <c r="DG56" s="38"/>
      <c r="DH56" s="38"/>
      <c r="DI56" s="38"/>
      <c r="DJ56" s="38"/>
      <c r="DK56" s="38"/>
      <c r="DL56" s="38"/>
      <c r="DM56" s="38"/>
      <c r="DN56" s="38"/>
      <c r="DO56" s="38"/>
      <c r="DP56" s="38"/>
      <c r="DQ56" s="38"/>
      <c r="DR56" s="38"/>
      <c r="DS56" s="40"/>
      <c r="DT56" s="18"/>
      <c r="DU56" s="38"/>
      <c r="DV56" s="38"/>
      <c r="DW56" s="38"/>
      <c r="DX56" s="38"/>
      <c r="DY56" s="38"/>
      <c r="DZ56" s="38"/>
      <c r="EA56" s="38"/>
      <c r="EB56" s="38"/>
      <c r="EC56" s="38"/>
      <c r="ED56" s="38"/>
      <c r="EE56" s="38"/>
      <c r="EF56" s="38"/>
      <c r="EG56" s="38"/>
      <c r="EH56" s="38"/>
      <c r="EI56" s="38"/>
      <c r="EJ56" s="38"/>
      <c r="EK56" s="38"/>
      <c r="EL56" s="38"/>
      <c r="EN56" s="38"/>
      <c r="EO56" s="38"/>
      <c r="EP56" s="38"/>
      <c r="EQ56" s="38"/>
      <c r="ER56" s="38"/>
      <c r="ES56" s="38"/>
      <c r="ET56" s="38"/>
      <c r="EU56" s="38"/>
      <c r="EV56" s="38"/>
      <c r="EW56" s="38"/>
      <c r="EX56" s="38"/>
      <c r="EY56" s="38"/>
      <c r="EZ56" s="38"/>
      <c r="FA56" s="38"/>
      <c r="FB56" s="38"/>
      <c r="FC56" s="38"/>
      <c r="FD56" s="38"/>
      <c r="FE56" s="38"/>
      <c r="FF56" s="38"/>
      <c r="FG56" s="38"/>
      <c r="FH56" s="46"/>
      <c r="FI56" s="46"/>
      <c r="FJ56" s="46"/>
      <c r="FK56" s="46"/>
      <c r="FL56" s="46"/>
      <c r="FM56" s="46"/>
      <c r="FN56" s="46"/>
      <c r="FO56" s="66"/>
      <c r="FP56" s="46"/>
      <c r="FQ56" s="46"/>
      <c r="FR56" s="46"/>
      <c r="FS56" s="46"/>
      <c r="FT56" s="48"/>
      <c r="FU56" s="47"/>
      <c r="FV56" s="48"/>
      <c r="FW56" s="49"/>
      <c r="FX56" s="49"/>
      <c r="FY56" s="49"/>
      <c r="FZ56" s="49"/>
      <c r="GA56" s="49"/>
      <c r="GB56" s="49"/>
      <c r="GC56" s="50"/>
      <c r="GD56" s="50"/>
      <c r="GE56" s="51"/>
      <c r="GF56" s="51"/>
      <c r="GG56" s="52"/>
      <c r="GH56" s="44"/>
      <c r="GI56" s="53"/>
      <c r="GJ56" s="53"/>
      <c r="GK56" s="53"/>
      <c r="GL56" s="53"/>
      <c r="GM56" s="53"/>
      <c r="GN56" s="53"/>
      <c r="GO56" s="53"/>
      <c r="GP56" s="53"/>
      <c r="GQ56" s="53"/>
      <c r="GR56" s="53"/>
      <c r="GS56" s="53"/>
      <c r="GT56" s="53"/>
      <c r="GU56" s="53"/>
      <c r="GV56" s="53"/>
      <c r="GW56" s="53"/>
      <c r="GX56" s="53"/>
    </row>
    <row r="57" spans="1:215" ht="13.5" customHeight="1" x14ac:dyDescent="0.2">
      <c r="A57" s="38"/>
      <c r="AL57" s="38"/>
      <c r="AM57" s="38"/>
      <c r="CU57" s="38"/>
      <c r="CV57" s="41"/>
      <c r="CW57" s="41"/>
      <c r="CX57" s="42"/>
      <c r="CY57" s="43"/>
      <c r="CZ57" s="118"/>
      <c r="DA57" s="38"/>
      <c r="DB57" s="38"/>
      <c r="DC57" s="38"/>
      <c r="DD57" s="38"/>
      <c r="DE57" s="38"/>
      <c r="DF57" s="38"/>
      <c r="DG57" s="38"/>
      <c r="DH57" s="38"/>
      <c r="DI57" s="38"/>
      <c r="DJ57" s="38"/>
      <c r="DK57" s="38"/>
      <c r="DL57" s="38"/>
      <c r="DM57" s="38"/>
      <c r="DN57" s="38"/>
      <c r="DO57" s="38"/>
      <c r="DP57" s="38"/>
      <c r="DQ57" s="38"/>
      <c r="DR57" s="38"/>
      <c r="DS57" s="40"/>
      <c r="DT57" s="18"/>
      <c r="DU57" s="38"/>
      <c r="DV57" s="38"/>
      <c r="DW57" s="38"/>
      <c r="DX57" s="38"/>
      <c r="DY57" s="38"/>
      <c r="DZ57" s="38"/>
      <c r="EA57" s="38"/>
      <c r="EB57" s="38"/>
      <c r="EC57" s="38"/>
      <c r="ED57" s="38"/>
      <c r="EE57" s="38"/>
      <c r="EF57" s="38"/>
      <c r="EG57" s="38"/>
      <c r="EH57" s="38"/>
      <c r="EI57" s="38"/>
      <c r="EJ57" s="38"/>
      <c r="EK57" s="38"/>
      <c r="EL57" s="38"/>
      <c r="EN57" s="38"/>
      <c r="EO57" s="38"/>
      <c r="EP57" s="38"/>
      <c r="EQ57" s="38"/>
      <c r="ER57" s="38"/>
      <c r="ES57" s="38"/>
      <c r="ET57" s="38"/>
      <c r="EU57" s="38"/>
      <c r="EV57" s="38"/>
      <c r="EW57" s="38"/>
      <c r="EX57" s="38"/>
      <c r="EY57" s="38"/>
      <c r="EZ57" s="38"/>
      <c r="FA57" s="38"/>
      <c r="FB57" s="38"/>
      <c r="FC57" s="38"/>
      <c r="FD57" s="38"/>
      <c r="FE57" s="38"/>
      <c r="FF57" s="38"/>
      <c r="FG57" s="38"/>
      <c r="FH57" s="46"/>
      <c r="FI57" s="46"/>
      <c r="FJ57" s="46"/>
      <c r="FK57" s="46"/>
      <c r="FL57" s="46"/>
      <c r="FM57" s="46"/>
      <c r="FN57" s="46"/>
      <c r="FO57" s="66"/>
      <c r="FP57" s="46"/>
      <c r="FQ57" s="46"/>
      <c r="FR57" s="46"/>
      <c r="FS57" s="46"/>
      <c r="FT57" s="48"/>
      <c r="FU57" s="47"/>
      <c r="FV57" s="48"/>
      <c r="FW57" s="49"/>
      <c r="FX57" s="49"/>
      <c r="FY57" s="49"/>
      <c r="FZ57" s="49"/>
      <c r="GA57" s="49"/>
      <c r="GB57" s="49"/>
      <c r="GC57" s="50"/>
      <c r="GD57" s="50"/>
      <c r="GE57" s="51"/>
      <c r="GF57" s="51"/>
      <c r="GG57" s="52"/>
      <c r="GH57" s="44"/>
      <c r="GI57" s="53"/>
      <c r="GJ57" s="53"/>
      <c r="GK57" s="53"/>
      <c r="GL57" s="53"/>
      <c r="GM57" s="53"/>
      <c r="GN57" s="53"/>
      <c r="GO57" s="53"/>
      <c r="GP57" s="53"/>
      <c r="GQ57" s="53"/>
      <c r="GR57" s="53"/>
      <c r="GS57" s="53"/>
      <c r="GT57" s="53"/>
      <c r="GU57" s="53"/>
      <c r="GV57" s="53"/>
      <c r="GW57" s="53"/>
      <c r="GX57" s="53"/>
    </row>
    <row r="58" spans="1:215" ht="14.25" customHeight="1" x14ac:dyDescent="0.25">
      <c r="A58" s="38"/>
      <c r="B58" s="119"/>
      <c r="C58" s="120"/>
      <c r="D58" s="38" t="s">
        <v>106</v>
      </c>
      <c r="E58" s="1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Y58" s="38"/>
      <c r="AZ58" s="38"/>
      <c r="BA58" s="38"/>
      <c r="BB58" s="38"/>
      <c r="BC58" s="38"/>
      <c r="BD58" s="38"/>
      <c r="BE58" s="38"/>
      <c r="BF58" s="38"/>
      <c r="BG58" s="38"/>
      <c r="BH58" s="38"/>
      <c r="BI58" s="38"/>
      <c r="BJ58" s="38"/>
      <c r="BK58" s="54"/>
      <c r="BL58" s="54"/>
      <c r="BM58" s="54"/>
      <c r="BN58" s="38"/>
      <c r="BO58" s="38"/>
      <c r="BP58" s="38"/>
      <c r="BQ58" s="38"/>
      <c r="BR58" s="38"/>
      <c r="BS58" s="38"/>
      <c r="BT58" s="38"/>
      <c r="BU58" s="38"/>
      <c r="BV58" s="579" t="s">
        <v>189</v>
      </c>
      <c r="BW58" s="580"/>
      <c r="BX58" s="580"/>
      <c r="BY58" s="580"/>
      <c r="BZ58" s="580"/>
      <c r="CA58" s="580"/>
      <c r="CB58" s="580"/>
      <c r="CC58" s="580"/>
      <c r="CD58" s="580"/>
      <c r="CE58" s="580"/>
      <c r="CF58" s="580"/>
      <c r="CG58" s="580"/>
      <c r="CH58" s="580"/>
      <c r="CI58" s="580"/>
      <c r="CJ58" s="580"/>
      <c r="CK58" s="580"/>
      <c r="CL58" s="580"/>
      <c r="CM58" s="580"/>
      <c r="CN58" s="580"/>
      <c r="CO58" s="580"/>
      <c r="CP58" s="580"/>
      <c r="CQ58" s="580"/>
      <c r="CR58" s="580"/>
      <c r="CS58" s="580"/>
      <c r="CT58" s="580"/>
      <c r="CU58" s="580"/>
      <c r="CV58" s="580"/>
      <c r="CW58" s="580"/>
      <c r="CX58" s="580"/>
      <c r="CY58" s="580"/>
      <c r="CZ58" s="580"/>
      <c r="DA58" s="580"/>
      <c r="DB58" s="580"/>
      <c r="DC58" s="580"/>
      <c r="DD58" s="580"/>
      <c r="DE58" s="580"/>
      <c r="DF58" s="580"/>
      <c r="DG58" s="580"/>
      <c r="DH58" s="580"/>
      <c r="DI58" s="580"/>
      <c r="DJ58" s="580"/>
      <c r="DK58" s="580"/>
      <c r="DL58" s="581"/>
      <c r="DM58" s="581"/>
      <c r="DN58" s="581"/>
      <c r="DO58" s="581"/>
      <c r="DP58" s="581"/>
      <c r="DQ58" s="581"/>
      <c r="DR58" s="581"/>
      <c r="DS58" s="581"/>
      <c r="DT58" s="581"/>
      <c r="DU58" s="581"/>
      <c r="DV58" s="581"/>
      <c r="DW58" s="581"/>
      <c r="DX58" s="581"/>
      <c r="DY58" s="581"/>
      <c r="DZ58" s="581"/>
      <c r="EA58" s="581"/>
      <c r="EB58" s="581"/>
      <c r="EC58" s="581"/>
      <c r="ED58" s="581"/>
      <c r="EE58" s="581"/>
      <c r="EF58" s="581"/>
      <c r="EG58" s="581"/>
      <c r="EH58" s="581"/>
      <c r="EI58" s="581"/>
      <c r="EJ58" s="581"/>
      <c r="EK58" s="581"/>
      <c r="EL58" s="581"/>
      <c r="EM58" s="581"/>
      <c r="EN58" s="581"/>
      <c r="EO58" s="581"/>
      <c r="EP58" s="396"/>
      <c r="EQ58" s="396"/>
      <c r="ER58" s="396"/>
      <c r="ES58" s="396"/>
      <c r="ET58" s="396"/>
      <c r="EU58" s="396"/>
      <c r="EV58" s="396"/>
      <c r="EW58" s="396"/>
      <c r="EX58" s="396"/>
      <c r="EY58" s="396"/>
      <c r="EZ58" s="396"/>
      <c r="FA58" s="397"/>
      <c r="FB58" s="576">
        <f ca="1">' '!A6</f>
        <v>1319.10204279504</v>
      </c>
      <c r="FC58" s="577"/>
      <c r="FD58" s="577"/>
      <c r="FE58" s="577"/>
      <c r="FF58" s="577"/>
      <c r="FG58" s="577"/>
      <c r="FH58" s="577"/>
      <c r="FI58" s="577"/>
      <c r="FJ58" s="577"/>
      <c r="FK58" s="577"/>
      <c r="FL58" s="577"/>
      <c r="FM58" s="577"/>
      <c r="FN58" s="577"/>
      <c r="FO58" s="577"/>
      <c r="FP58" s="577"/>
      <c r="FQ58" s="577"/>
      <c r="FR58" s="577"/>
      <c r="FS58" s="577"/>
      <c r="FT58" s="577"/>
      <c r="FU58" s="447"/>
      <c r="FV58" s="35"/>
      <c r="FW58" s="35"/>
      <c r="FX58" s="35"/>
      <c r="GS58" s="53"/>
      <c r="GT58" s="53"/>
      <c r="GU58" s="53"/>
      <c r="GV58" s="53"/>
      <c r="GW58" s="53"/>
      <c r="GX58" s="53"/>
    </row>
    <row r="59" spans="1:215" ht="13.5" customHeight="1" x14ac:dyDescent="0.25">
      <c r="A59" s="38"/>
      <c r="B59" s="55" t="s">
        <v>98</v>
      </c>
      <c r="C59" s="56"/>
      <c r="D59" s="56"/>
      <c r="E59" s="56"/>
      <c r="F59" s="56"/>
      <c r="G59" s="56"/>
      <c r="H59" s="56"/>
      <c r="I59" s="56"/>
      <c r="J59" s="56"/>
      <c r="K59" s="56"/>
      <c r="L59" s="56"/>
      <c r="M59" s="57"/>
      <c r="N59" s="55" t="s">
        <v>97</v>
      </c>
      <c r="O59" s="56"/>
      <c r="P59" s="56"/>
      <c r="Q59" s="56"/>
      <c r="R59" s="56"/>
      <c r="S59" s="56"/>
      <c r="T59" s="56"/>
      <c r="U59" s="56"/>
      <c r="V59" s="56"/>
      <c r="W59" s="56"/>
      <c r="X59" s="56"/>
      <c r="Y59" s="57"/>
      <c r="Z59" s="55" t="s">
        <v>96</v>
      </c>
      <c r="AA59" s="56"/>
      <c r="AB59" s="56"/>
      <c r="AC59" s="56"/>
      <c r="AD59" s="56"/>
      <c r="AE59" s="56"/>
      <c r="AF59" s="56"/>
      <c r="AG59" s="56"/>
      <c r="AH59" s="56"/>
      <c r="AI59" s="56"/>
      <c r="AJ59" s="56"/>
      <c r="AK59" s="57"/>
      <c r="AL59" s="55" t="s">
        <v>95</v>
      </c>
      <c r="AM59" s="56"/>
      <c r="AN59" s="56"/>
      <c r="AO59" s="56"/>
      <c r="AP59" s="56"/>
      <c r="AQ59" s="56"/>
      <c r="AR59" s="56"/>
      <c r="AS59" s="56"/>
      <c r="AT59" s="56"/>
      <c r="AU59" s="56"/>
      <c r="AV59" s="56"/>
      <c r="AW59" s="57"/>
      <c r="AX59" s="55" t="s">
        <v>92</v>
      </c>
      <c r="AY59" s="56"/>
      <c r="AZ59" s="56"/>
      <c r="BA59" s="56"/>
      <c r="BB59" s="56"/>
      <c r="BC59" s="56"/>
      <c r="BD59" s="56"/>
      <c r="BE59" s="56"/>
      <c r="BF59" s="56"/>
      <c r="BG59" s="56"/>
      <c r="BH59" s="56"/>
      <c r="BI59" s="57"/>
      <c r="BJ59" s="55" t="s">
        <v>81</v>
      </c>
      <c r="BK59" s="56"/>
      <c r="BL59" s="56"/>
      <c r="BM59" s="56"/>
      <c r="BN59" s="56"/>
      <c r="BO59" s="56"/>
      <c r="BP59" s="56"/>
      <c r="BQ59" s="56"/>
      <c r="BR59" s="56"/>
      <c r="BS59" s="56"/>
      <c r="BT59" s="56"/>
      <c r="BU59" s="57"/>
      <c r="BV59" s="55" t="s">
        <v>82</v>
      </c>
      <c r="BW59" s="56"/>
      <c r="BX59" s="56"/>
      <c r="BY59" s="56"/>
      <c r="BZ59" s="56"/>
      <c r="CA59" s="56"/>
      <c r="CB59" s="56"/>
      <c r="CC59" s="56"/>
      <c r="CD59" s="56"/>
      <c r="CE59" s="56"/>
      <c r="CF59" s="56"/>
      <c r="CG59" s="57"/>
      <c r="CH59" s="55" t="s">
        <v>83</v>
      </c>
      <c r="CI59" s="56"/>
      <c r="CJ59" s="56"/>
      <c r="CK59" s="56"/>
      <c r="CL59" s="56"/>
      <c r="CM59" s="56"/>
      <c r="CN59" s="56"/>
      <c r="CO59" s="56"/>
      <c r="CP59" s="56"/>
      <c r="CQ59" s="56"/>
      <c r="CR59" s="56"/>
      <c r="CS59" s="57"/>
      <c r="CT59" s="55" t="s">
        <v>84</v>
      </c>
      <c r="CU59" s="56"/>
      <c r="CV59" s="56"/>
      <c r="CW59" s="56"/>
      <c r="CX59" s="56"/>
      <c r="CY59" s="56"/>
      <c r="CZ59" s="56"/>
      <c r="DA59" s="56"/>
      <c r="DB59" s="56"/>
      <c r="DC59" s="56"/>
      <c r="DD59" s="56"/>
      <c r="DE59" s="57"/>
      <c r="DF59" s="55" t="s">
        <v>85</v>
      </c>
      <c r="DG59" s="56"/>
      <c r="DH59" s="56"/>
      <c r="DI59" s="56"/>
      <c r="DJ59" s="56"/>
      <c r="DK59" s="56"/>
      <c r="DL59" s="56"/>
      <c r="DM59" s="56"/>
      <c r="DN59" s="56"/>
      <c r="DO59" s="56"/>
      <c r="DP59" s="56"/>
      <c r="DQ59" s="57"/>
      <c r="DR59" s="55" t="s">
        <v>86</v>
      </c>
      <c r="DS59" s="56"/>
      <c r="DT59" s="56"/>
      <c r="DU59" s="56"/>
      <c r="DV59" s="56"/>
      <c r="DW59" s="56"/>
      <c r="DX59" s="56"/>
      <c r="DY59" s="56"/>
      <c r="DZ59" s="56"/>
      <c r="EA59" s="56"/>
      <c r="EB59" s="56"/>
      <c r="EC59" s="57"/>
      <c r="ED59" s="55" t="s">
        <v>87</v>
      </c>
      <c r="EE59" s="56"/>
      <c r="EF59" s="56"/>
      <c r="EG59" s="56"/>
      <c r="EH59" s="56"/>
      <c r="EI59" s="56"/>
      <c r="EJ59" s="56"/>
      <c r="EK59" s="56"/>
      <c r="EL59" s="56"/>
      <c r="EM59" s="56"/>
      <c r="EN59" s="56"/>
      <c r="EO59" s="57"/>
      <c r="EP59" s="55" t="s">
        <v>119</v>
      </c>
      <c r="EQ59" s="145"/>
      <c r="ER59" s="145"/>
      <c r="ES59" s="145"/>
      <c r="ET59" s="145"/>
      <c r="EU59" s="145"/>
      <c r="EV59" s="155"/>
      <c r="EW59" s="156"/>
      <c r="EX59" s="156"/>
      <c r="EY59" s="156"/>
      <c r="EZ59" s="156"/>
      <c r="FA59" s="157"/>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GS59" s="53"/>
      <c r="GT59" s="53"/>
      <c r="GU59" s="53"/>
      <c r="GV59" s="53"/>
      <c r="GW59" s="53"/>
      <c r="GX59" s="53"/>
    </row>
    <row r="60" spans="1:215" ht="7.5" customHeight="1" x14ac:dyDescent="0.25">
      <c r="A60" s="38">
        <v>659</v>
      </c>
      <c r="B60" s="116">
        <v>660</v>
      </c>
      <c r="C60" s="116">
        <v>661</v>
      </c>
      <c r="D60" s="116">
        <v>662</v>
      </c>
      <c r="E60" s="116">
        <v>663</v>
      </c>
      <c r="F60" s="116">
        <v>664</v>
      </c>
      <c r="G60" s="116">
        <v>665</v>
      </c>
      <c r="H60" s="116">
        <v>666</v>
      </c>
      <c r="I60" s="116">
        <v>667</v>
      </c>
      <c r="J60" s="116">
        <v>668</v>
      </c>
      <c r="K60" s="116">
        <v>669</v>
      </c>
      <c r="L60" s="116">
        <v>670</v>
      </c>
      <c r="M60" s="116">
        <v>671</v>
      </c>
      <c r="N60" s="116">
        <v>672</v>
      </c>
      <c r="O60" s="116">
        <v>673</v>
      </c>
      <c r="P60" s="116">
        <v>674</v>
      </c>
      <c r="Q60" s="116">
        <v>675</v>
      </c>
      <c r="R60" s="116">
        <v>676</v>
      </c>
      <c r="S60" s="116">
        <v>677</v>
      </c>
      <c r="T60" s="116">
        <v>678</v>
      </c>
      <c r="U60" s="116">
        <v>679</v>
      </c>
      <c r="V60" s="116">
        <v>680</v>
      </c>
      <c r="W60" s="116">
        <v>681</v>
      </c>
      <c r="X60" s="116">
        <v>682</v>
      </c>
      <c r="Y60" s="116">
        <v>683</v>
      </c>
      <c r="Z60" s="116">
        <v>684</v>
      </c>
      <c r="AA60" s="116">
        <v>685</v>
      </c>
      <c r="AB60" s="116">
        <v>686</v>
      </c>
      <c r="AC60" s="116">
        <v>687</v>
      </c>
      <c r="AD60" s="116">
        <v>688</v>
      </c>
      <c r="AE60" s="116">
        <v>689</v>
      </c>
      <c r="AF60" s="116">
        <v>690</v>
      </c>
      <c r="AG60" s="116">
        <v>691</v>
      </c>
      <c r="AH60" s="116">
        <v>692</v>
      </c>
      <c r="AI60" s="116">
        <v>693</v>
      </c>
      <c r="AJ60" s="116">
        <v>694</v>
      </c>
      <c r="AK60" s="116">
        <v>695</v>
      </c>
      <c r="AL60" s="116">
        <v>696</v>
      </c>
      <c r="AM60" s="116">
        <v>697</v>
      </c>
      <c r="AN60" s="116">
        <v>698</v>
      </c>
      <c r="AO60" s="116">
        <v>699</v>
      </c>
      <c r="AP60" s="116">
        <v>700</v>
      </c>
      <c r="AQ60" s="116">
        <v>701</v>
      </c>
      <c r="AR60" s="116">
        <v>702</v>
      </c>
      <c r="AS60" s="116">
        <v>703</v>
      </c>
      <c r="AT60" s="116">
        <v>704</v>
      </c>
      <c r="AU60" s="116">
        <v>705</v>
      </c>
      <c r="AV60" s="116">
        <v>706</v>
      </c>
      <c r="AW60" s="116">
        <v>707</v>
      </c>
      <c r="AX60" s="116">
        <v>708</v>
      </c>
      <c r="AY60" s="116">
        <v>709</v>
      </c>
      <c r="AZ60" s="116">
        <v>710</v>
      </c>
      <c r="BA60" s="116">
        <v>711</v>
      </c>
      <c r="BB60" s="116">
        <v>712</v>
      </c>
      <c r="BC60" s="116">
        <v>713</v>
      </c>
      <c r="BD60" s="116">
        <v>714</v>
      </c>
      <c r="BE60" s="116">
        <v>715</v>
      </c>
      <c r="BF60" s="116">
        <v>716</v>
      </c>
      <c r="BG60" s="116">
        <v>717</v>
      </c>
      <c r="BH60" s="116">
        <v>718</v>
      </c>
      <c r="BI60" s="116">
        <v>719</v>
      </c>
      <c r="BJ60" s="116">
        <v>720</v>
      </c>
      <c r="BK60" s="116">
        <v>721</v>
      </c>
      <c r="BL60" s="116">
        <v>722</v>
      </c>
      <c r="BM60" s="116">
        <v>723</v>
      </c>
      <c r="BN60" s="116">
        <v>724</v>
      </c>
      <c r="BO60" s="116">
        <v>725</v>
      </c>
      <c r="BP60" s="116">
        <v>726</v>
      </c>
      <c r="BQ60" s="116">
        <v>727</v>
      </c>
      <c r="BR60" s="116">
        <v>728</v>
      </c>
      <c r="BS60" s="116">
        <v>729</v>
      </c>
      <c r="BT60" s="116">
        <v>730</v>
      </c>
      <c r="BU60" s="116">
        <v>731</v>
      </c>
      <c r="BV60" s="116">
        <v>732</v>
      </c>
      <c r="BW60" s="116">
        <v>733</v>
      </c>
      <c r="BX60" s="116">
        <v>734</v>
      </c>
      <c r="BY60" s="116">
        <v>735</v>
      </c>
      <c r="BZ60" s="116">
        <v>736</v>
      </c>
      <c r="CA60" s="116">
        <v>737</v>
      </c>
      <c r="CB60" s="116">
        <v>738</v>
      </c>
      <c r="CC60" s="116">
        <v>739</v>
      </c>
      <c r="CD60" s="116">
        <v>740</v>
      </c>
      <c r="CE60" s="116">
        <v>741</v>
      </c>
      <c r="CF60" s="116">
        <v>742</v>
      </c>
      <c r="CG60" s="116">
        <v>743</v>
      </c>
      <c r="CH60" s="116">
        <v>744</v>
      </c>
      <c r="CI60" s="116">
        <v>745</v>
      </c>
      <c r="CJ60" s="116">
        <v>746</v>
      </c>
      <c r="CK60" s="116">
        <v>747</v>
      </c>
      <c r="CL60" s="116">
        <v>748</v>
      </c>
      <c r="CM60" s="116">
        <v>749</v>
      </c>
      <c r="CN60" s="116">
        <v>750</v>
      </c>
      <c r="CO60" s="116">
        <v>751</v>
      </c>
      <c r="CP60" s="116">
        <v>752</v>
      </c>
      <c r="CQ60" s="116">
        <v>753</v>
      </c>
      <c r="CR60" s="116">
        <v>754</v>
      </c>
      <c r="CS60" s="116">
        <v>755</v>
      </c>
      <c r="CT60" s="116">
        <v>756</v>
      </c>
      <c r="CU60" s="116">
        <v>757</v>
      </c>
      <c r="CV60" s="116">
        <v>758</v>
      </c>
      <c r="CW60" s="116">
        <v>759</v>
      </c>
      <c r="CX60" s="116">
        <v>760</v>
      </c>
      <c r="CY60" s="116">
        <v>761</v>
      </c>
      <c r="CZ60" s="116">
        <v>762</v>
      </c>
      <c r="DA60" s="116">
        <v>763</v>
      </c>
      <c r="DB60" s="116">
        <v>764</v>
      </c>
      <c r="DC60" s="116">
        <v>765</v>
      </c>
      <c r="DD60" s="116">
        <v>766</v>
      </c>
      <c r="DE60" s="116">
        <v>767</v>
      </c>
      <c r="DF60" s="116">
        <v>768</v>
      </c>
      <c r="DG60" s="116">
        <v>769</v>
      </c>
      <c r="DH60" s="116">
        <v>770</v>
      </c>
      <c r="DI60" s="116">
        <v>771</v>
      </c>
      <c r="DJ60" s="116">
        <v>772</v>
      </c>
      <c r="DK60" s="116">
        <v>773</v>
      </c>
      <c r="DL60" s="116">
        <v>774</v>
      </c>
      <c r="DM60" s="116">
        <v>775</v>
      </c>
      <c r="DN60" s="116">
        <v>776</v>
      </c>
      <c r="DO60" s="116">
        <v>777</v>
      </c>
      <c r="DP60" s="116">
        <v>778</v>
      </c>
      <c r="DQ60" s="116">
        <v>779</v>
      </c>
      <c r="DR60" s="116">
        <v>780</v>
      </c>
      <c r="DS60" s="116">
        <v>781</v>
      </c>
      <c r="DT60" s="116">
        <v>782</v>
      </c>
      <c r="DU60" s="116">
        <v>783</v>
      </c>
      <c r="DV60" s="116">
        <v>784</v>
      </c>
      <c r="DW60" s="116">
        <v>785</v>
      </c>
      <c r="DX60" s="116">
        <v>786</v>
      </c>
      <c r="DY60" s="116">
        <v>787</v>
      </c>
      <c r="DZ60" s="116">
        <v>788</v>
      </c>
      <c r="EA60" s="116">
        <v>789</v>
      </c>
      <c r="EB60" s="116">
        <v>790</v>
      </c>
      <c r="EC60" s="116">
        <v>791</v>
      </c>
      <c r="ED60" s="116">
        <v>792</v>
      </c>
      <c r="EE60" s="116">
        <v>793</v>
      </c>
      <c r="EF60" s="116">
        <v>794</v>
      </c>
      <c r="EG60" s="116">
        <v>795</v>
      </c>
      <c r="EH60" s="116">
        <v>796</v>
      </c>
      <c r="EI60" s="116">
        <v>797</v>
      </c>
      <c r="EJ60" s="116">
        <v>798</v>
      </c>
      <c r="EK60" s="116">
        <v>799</v>
      </c>
      <c r="EL60" s="116">
        <v>800</v>
      </c>
      <c r="EM60" s="116">
        <v>801</v>
      </c>
      <c r="EN60" s="116">
        <v>802</v>
      </c>
      <c r="EO60" s="116">
        <v>803</v>
      </c>
      <c r="EP60" s="116">
        <v>804</v>
      </c>
      <c r="EQ60" s="121">
        <v>805</v>
      </c>
      <c r="ER60" s="121">
        <v>806</v>
      </c>
      <c r="ES60" s="121">
        <v>807</v>
      </c>
      <c r="ET60" s="121">
        <v>808</v>
      </c>
      <c r="EU60" s="121">
        <v>809</v>
      </c>
      <c r="EV60" s="121">
        <v>810</v>
      </c>
      <c r="EW60" s="121">
        <v>811</v>
      </c>
      <c r="EX60" s="121">
        <v>812</v>
      </c>
      <c r="EY60" s="121">
        <v>813</v>
      </c>
      <c r="EZ60" s="121">
        <v>814</v>
      </c>
      <c r="FA60" s="122">
        <v>815</v>
      </c>
      <c r="FT60" s="35"/>
      <c r="FU60" s="35"/>
      <c r="FV60" s="35"/>
      <c r="FW60" s="35"/>
      <c r="FX60" s="35"/>
      <c r="FY60" s="35"/>
      <c r="GF60" s="51"/>
      <c r="GG60" s="52"/>
      <c r="GH60" s="44"/>
      <c r="GI60" s="53"/>
      <c r="GJ60" s="53"/>
      <c r="GK60" s="53"/>
      <c r="GL60" s="53"/>
      <c r="GM60" s="53"/>
      <c r="GN60" s="53"/>
      <c r="GO60" s="53"/>
      <c r="GP60" s="53"/>
      <c r="GQ60" s="53"/>
      <c r="GR60" s="53"/>
      <c r="GS60" s="53"/>
      <c r="GT60" s="53"/>
      <c r="GU60" s="53"/>
      <c r="GV60" s="53"/>
      <c r="GW60" s="53"/>
      <c r="GX60" s="53"/>
    </row>
    <row r="61" spans="1:215" ht="11.25" customHeight="1" x14ac:dyDescent="0.25">
      <c r="A61" s="38">
        <v>659</v>
      </c>
      <c r="B61" s="58">
        <v>660</v>
      </c>
      <c r="C61" s="59">
        <v>661</v>
      </c>
      <c r="D61" s="59">
        <v>662</v>
      </c>
      <c r="E61" s="59">
        <v>663</v>
      </c>
      <c r="F61" s="59">
        <v>664</v>
      </c>
      <c r="G61" s="60">
        <v>665</v>
      </c>
      <c r="H61" s="58">
        <v>666</v>
      </c>
      <c r="I61" s="59">
        <v>667</v>
      </c>
      <c r="J61" s="59">
        <v>668</v>
      </c>
      <c r="K61" s="59">
        <v>669</v>
      </c>
      <c r="L61" s="59">
        <v>670</v>
      </c>
      <c r="M61" s="61">
        <v>671</v>
      </c>
      <c r="N61" s="58">
        <v>672</v>
      </c>
      <c r="O61" s="59">
        <v>673</v>
      </c>
      <c r="P61" s="59">
        <v>674</v>
      </c>
      <c r="Q61" s="59">
        <v>675</v>
      </c>
      <c r="R61" s="59">
        <v>676</v>
      </c>
      <c r="S61" s="60">
        <v>677</v>
      </c>
      <c r="T61" s="58">
        <v>678</v>
      </c>
      <c r="U61" s="59">
        <v>679</v>
      </c>
      <c r="V61" s="59">
        <v>680</v>
      </c>
      <c r="W61" s="59">
        <v>681</v>
      </c>
      <c r="X61" s="59">
        <v>682</v>
      </c>
      <c r="Y61" s="61">
        <v>683</v>
      </c>
      <c r="Z61" s="58">
        <v>684</v>
      </c>
      <c r="AA61" s="59">
        <v>685</v>
      </c>
      <c r="AB61" s="59">
        <v>686</v>
      </c>
      <c r="AC61" s="59">
        <v>687</v>
      </c>
      <c r="AD61" s="59">
        <v>688</v>
      </c>
      <c r="AE61" s="60">
        <v>689</v>
      </c>
      <c r="AF61" s="58">
        <v>690</v>
      </c>
      <c r="AG61" s="59">
        <v>691</v>
      </c>
      <c r="AH61" s="59">
        <v>692</v>
      </c>
      <c r="AI61" s="59">
        <v>693</v>
      </c>
      <c r="AJ61" s="59">
        <v>694</v>
      </c>
      <c r="AK61" s="61">
        <v>695</v>
      </c>
      <c r="AL61" s="58">
        <v>696</v>
      </c>
      <c r="AM61" s="59">
        <v>697</v>
      </c>
      <c r="AN61" s="59">
        <v>698</v>
      </c>
      <c r="AO61" s="59">
        <v>699</v>
      </c>
      <c r="AP61" s="59">
        <v>700</v>
      </c>
      <c r="AQ61" s="60">
        <v>701</v>
      </c>
      <c r="AR61" s="58">
        <v>702</v>
      </c>
      <c r="AS61" s="59">
        <v>703</v>
      </c>
      <c r="AT61" s="59">
        <v>704</v>
      </c>
      <c r="AU61" s="59">
        <v>705</v>
      </c>
      <c r="AV61" s="59">
        <v>706</v>
      </c>
      <c r="AW61" s="61">
        <v>707</v>
      </c>
      <c r="AX61" s="58">
        <v>708</v>
      </c>
      <c r="AY61" s="59">
        <v>709</v>
      </c>
      <c r="AZ61" s="59">
        <v>710</v>
      </c>
      <c r="BA61" s="59">
        <v>711</v>
      </c>
      <c r="BB61" s="59">
        <v>712</v>
      </c>
      <c r="BC61" s="60">
        <v>713</v>
      </c>
      <c r="BD61" s="58">
        <v>714</v>
      </c>
      <c r="BE61" s="59">
        <v>715</v>
      </c>
      <c r="BF61" s="59">
        <v>716</v>
      </c>
      <c r="BG61" s="59">
        <v>717</v>
      </c>
      <c r="BH61" s="59">
        <v>718</v>
      </c>
      <c r="BI61" s="61">
        <v>719</v>
      </c>
      <c r="BJ61" s="58">
        <v>720</v>
      </c>
      <c r="BK61" s="59">
        <v>721</v>
      </c>
      <c r="BL61" s="59">
        <v>722</v>
      </c>
      <c r="BM61" s="59">
        <v>723</v>
      </c>
      <c r="BN61" s="59">
        <v>724</v>
      </c>
      <c r="BO61" s="60">
        <v>725</v>
      </c>
      <c r="BP61" s="58">
        <v>726</v>
      </c>
      <c r="BQ61" s="59">
        <v>727</v>
      </c>
      <c r="BR61" s="59">
        <v>728</v>
      </c>
      <c r="BS61" s="59">
        <v>729</v>
      </c>
      <c r="BT61" s="59">
        <v>730</v>
      </c>
      <c r="BU61" s="61">
        <v>731</v>
      </c>
      <c r="BV61" s="58">
        <v>732</v>
      </c>
      <c r="BW61" s="59">
        <v>733</v>
      </c>
      <c r="BX61" s="59">
        <v>734</v>
      </c>
      <c r="BY61" s="59">
        <v>735</v>
      </c>
      <c r="BZ61" s="59">
        <v>736</v>
      </c>
      <c r="CA61" s="60">
        <v>737</v>
      </c>
      <c r="CB61" s="58">
        <v>738</v>
      </c>
      <c r="CC61" s="59">
        <v>739</v>
      </c>
      <c r="CD61" s="59">
        <v>740</v>
      </c>
      <c r="CE61" s="59">
        <v>741</v>
      </c>
      <c r="CF61" s="59">
        <v>742</v>
      </c>
      <c r="CG61" s="61">
        <v>743</v>
      </c>
      <c r="CH61" s="58">
        <v>744</v>
      </c>
      <c r="CI61" s="59">
        <v>745</v>
      </c>
      <c r="CJ61" s="59">
        <v>746</v>
      </c>
      <c r="CK61" s="59">
        <v>747</v>
      </c>
      <c r="CL61" s="59">
        <v>748</v>
      </c>
      <c r="CM61" s="60">
        <v>749</v>
      </c>
      <c r="CN61" s="58">
        <v>750</v>
      </c>
      <c r="CO61" s="59">
        <v>751</v>
      </c>
      <c r="CP61" s="59">
        <v>752</v>
      </c>
      <c r="CQ61" s="59">
        <v>753</v>
      </c>
      <c r="CR61" s="59">
        <v>754</v>
      </c>
      <c r="CS61" s="61">
        <v>755</v>
      </c>
      <c r="CT61" s="58">
        <v>756</v>
      </c>
      <c r="CU61" s="59">
        <v>757</v>
      </c>
      <c r="CV61" s="59">
        <v>758</v>
      </c>
      <c r="CW61" s="59">
        <v>759</v>
      </c>
      <c r="CX61" s="59">
        <v>760</v>
      </c>
      <c r="CY61" s="60">
        <v>761</v>
      </c>
      <c r="CZ61" s="58">
        <v>762</v>
      </c>
      <c r="DA61" s="59">
        <v>763</v>
      </c>
      <c r="DB61" s="59">
        <v>764</v>
      </c>
      <c r="DC61" s="59">
        <v>765</v>
      </c>
      <c r="DD61" s="59">
        <v>766</v>
      </c>
      <c r="DE61" s="61">
        <v>767</v>
      </c>
      <c r="DF61" s="58">
        <v>768</v>
      </c>
      <c r="DG61" s="59">
        <v>769</v>
      </c>
      <c r="DH61" s="59">
        <v>770</v>
      </c>
      <c r="DI61" s="59">
        <v>771</v>
      </c>
      <c r="DJ61" s="59">
        <v>772</v>
      </c>
      <c r="DK61" s="60">
        <v>773</v>
      </c>
      <c r="DL61" s="58">
        <v>774</v>
      </c>
      <c r="DM61" s="59">
        <v>775</v>
      </c>
      <c r="DN61" s="59">
        <v>776</v>
      </c>
      <c r="DO61" s="59">
        <v>777</v>
      </c>
      <c r="DP61" s="59">
        <v>778</v>
      </c>
      <c r="DQ61" s="61">
        <v>779</v>
      </c>
      <c r="DR61" s="58">
        <v>780</v>
      </c>
      <c r="DS61" s="59">
        <v>781</v>
      </c>
      <c r="DT61" s="59">
        <v>782</v>
      </c>
      <c r="DU61" s="59">
        <v>783</v>
      </c>
      <c r="DV61" s="59">
        <v>784</v>
      </c>
      <c r="DW61" s="60">
        <v>785</v>
      </c>
      <c r="DX61" s="58">
        <v>786</v>
      </c>
      <c r="DY61" s="59">
        <v>787</v>
      </c>
      <c r="DZ61" s="59">
        <v>788</v>
      </c>
      <c r="EA61" s="59">
        <v>789</v>
      </c>
      <c r="EB61" s="59">
        <v>790</v>
      </c>
      <c r="EC61" s="61">
        <v>791</v>
      </c>
      <c r="ED61" s="58">
        <v>792</v>
      </c>
      <c r="EE61" s="59">
        <v>793</v>
      </c>
      <c r="EF61" s="59">
        <v>794</v>
      </c>
      <c r="EG61" s="59">
        <v>795</v>
      </c>
      <c r="EH61" s="59">
        <v>796</v>
      </c>
      <c r="EI61" s="60">
        <v>797</v>
      </c>
      <c r="EJ61" s="58">
        <v>798</v>
      </c>
      <c r="EK61" s="59">
        <v>799</v>
      </c>
      <c r="EL61" s="59">
        <v>800</v>
      </c>
      <c r="EM61" s="59">
        <v>801</v>
      </c>
      <c r="EN61" s="59">
        <v>802</v>
      </c>
      <c r="EO61" s="61">
        <v>803</v>
      </c>
      <c r="EP61" s="58">
        <v>804</v>
      </c>
      <c r="EQ61" s="59">
        <v>805</v>
      </c>
      <c r="ER61" s="59">
        <v>806</v>
      </c>
      <c r="ES61" s="59">
        <v>807</v>
      </c>
      <c r="ET61" s="59">
        <v>808</v>
      </c>
      <c r="EU61" s="60">
        <v>809</v>
      </c>
      <c r="EV61" s="58">
        <v>810</v>
      </c>
      <c r="EW61" s="59">
        <v>811</v>
      </c>
      <c r="EX61" s="59">
        <v>812</v>
      </c>
      <c r="EY61" s="59">
        <v>813</v>
      </c>
      <c r="EZ61" s="59">
        <v>814</v>
      </c>
      <c r="FA61" s="61">
        <v>815</v>
      </c>
      <c r="FB61" s="2">
        <v>816</v>
      </c>
      <c r="FT61" s="35"/>
      <c r="FU61" s="35"/>
      <c r="FV61" s="35"/>
      <c r="FW61" s="35"/>
      <c r="FX61" s="35"/>
      <c r="FY61" s="35"/>
    </row>
    <row r="62" spans="1:215" ht="14.25" customHeight="1" x14ac:dyDescent="0.25">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569" t="s">
        <v>194</v>
      </c>
      <c r="BK62" s="570"/>
      <c r="BL62" s="570"/>
      <c r="BM62" s="570"/>
      <c r="BN62" s="570"/>
      <c r="BO62" s="570"/>
      <c r="BP62" s="570"/>
      <c r="BQ62" s="570"/>
      <c r="BR62" s="570"/>
      <c r="BS62" s="570"/>
      <c r="BT62" s="570"/>
      <c r="BU62" s="570"/>
      <c r="BV62" s="570"/>
      <c r="BW62" s="570"/>
      <c r="BX62" s="570"/>
      <c r="BY62" s="570"/>
      <c r="BZ62" s="570"/>
      <c r="CA62" s="570"/>
      <c r="CB62" s="570"/>
      <c r="CC62" s="570"/>
      <c r="CD62" s="570"/>
      <c r="CE62" s="570"/>
      <c r="CF62" s="570"/>
      <c r="CG62" s="570"/>
      <c r="CH62" s="570"/>
      <c r="CI62" s="570"/>
      <c r="CJ62" s="570"/>
      <c r="CK62" s="570"/>
      <c r="CL62" s="570"/>
      <c r="CM62" s="570"/>
      <c r="CN62" s="570"/>
      <c r="CO62" s="570"/>
      <c r="CP62" s="570"/>
      <c r="CQ62" s="570"/>
      <c r="CR62" s="570"/>
      <c r="CS62" s="570"/>
      <c r="CT62" s="570"/>
      <c r="CU62" s="570"/>
      <c r="CV62" s="570"/>
      <c r="CW62" s="570"/>
      <c r="CX62" s="570"/>
      <c r="CY62" s="570"/>
      <c r="CZ62" s="570"/>
      <c r="DA62" s="570"/>
      <c r="DB62" s="570"/>
      <c r="DC62" s="570"/>
      <c r="DD62" s="570"/>
      <c r="DE62" s="570"/>
      <c r="DF62" s="570"/>
      <c r="DG62" s="570"/>
      <c r="DH62" s="570"/>
      <c r="DI62" s="570"/>
      <c r="DJ62" s="570"/>
      <c r="DK62" s="570"/>
      <c r="DL62" s="570"/>
      <c r="DM62" s="570"/>
      <c r="DN62" s="570"/>
      <c r="DO62" s="570"/>
      <c r="DP62" s="570"/>
      <c r="DQ62" s="570"/>
      <c r="DR62" s="570"/>
      <c r="DS62" s="570"/>
      <c r="DT62" s="570"/>
      <c r="DU62" s="570"/>
      <c r="DV62" s="570"/>
      <c r="DW62" s="570"/>
      <c r="DX62" s="570"/>
      <c r="DY62" s="570"/>
      <c r="DZ62" s="570"/>
      <c r="EA62" s="570"/>
      <c r="EB62" s="570"/>
      <c r="EC62" s="570"/>
      <c r="ED62" s="570"/>
      <c r="EE62" s="570"/>
      <c r="EF62" s="570"/>
      <c r="EG62" s="570"/>
      <c r="EH62" s="570"/>
      <c r="EI62" s="570"/>
      <c r="EJ62" s="570"/>
      <c r="EK62" s="570"/>
      <c r="EL62" s="393"/>
      <c r="EM62" s="393"/>
      <c r="EN62" s="393"/>
      <c r="EO62" s="393"/>
      <c r="EP62" s="393"/>
      <c r="EQ62" s="393"/>
      <c r="ER62" s="393"/>
      <c r="ES62" s="393"/>
      <c r="ET62" s="393"/>
      <c r="EU62" s="393"/>
      <c r="EV62" s="393"/>
      <c r="EW62" s="393"/>
      <c r="EX62" s="393"/>
      <c r="EY62" s="393"/>
      <c r="EZ62" s="393"/>
      <c r="FA62" s="394"/>
      <c r="FB62" s="578">
        <f ca="1">' '!A7</f>
        <v>577471.93929789052</v>
      </c>
      <c r="FC62" s="469"/>
      <c r="FD62" s="469"/>
      <c r="FE62" s="469"/>
      <c r="FF62" s="469"/>
      <c r="FG62" s="469"/>
      <c r="FH62" s="469"/>
      <c r="FI62" s="469"/>
      <c r="FJ62" s="469"/>
      <c r="FK62" s="469"/>
      <c r="FL62" s="469"/>
      <c r="FM62" s="469"/>
      <c r="FN62" s="469"/>
      <c r="FO62" s="469"/>
      <c r="FP62" s="469"/>
      <c r="FQ62" s="469"/>
      <c r="FR62" s="469"/>
      <c r="FS62" s="469"/>
      <c r="FT62" s="469"/>
      <c r="FU62" s="458"/>
      <c r="FV62" s="284"/>
      <c r="FW62" s="284"/>
      <c r="FX62" s="284"/>
      <c r="FY62" s="284"/>
    </row>
    <row r="63" spans="1:215" ht="14.25" customHeight="1" x14ac:dyDescent="0.2">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FB63" s="38"/>
      <c r="FC63" s="38"/>
      <c r="FD63" s="38"/>
      <c r="FE63" s="38"/>
      <c r="FF63" s="38"/>
      <c r="FG63" s="38"/>
      <c r="FH63" s="38"/>
      <c r="FI63" s="38"/>
      <c r="FJ63" s="38"/>
      <c r="FK63" s="38"/>
      <c r="FL63" s="38"/>
      <c r="FM63" s="38"/>
      <c r="FN63" s="38"/>
      <c r="FO63" s="38"/>
      <c r="FP63" s="38"/>
      <c r="FQ63" s="38"/>
      <c r="FR63" s="38"/>
      <c r="FS63" s="38"/>
      <c r="FT63" s="38"/>
    </row>
    <row r="64" spans="1:215" s="53" customFormat="1" ht="14.25" customHeight="1" x14ac:dyDescent="0.2">
      <c r="GE64" s="109"/>
      <c r="GF64" s="109"/>
      <c r="GG64" s="109"/>
      <c r="GH64" s="109"/>
    </row>
    <row r="65" spans="1:195" s="53" customFormat="1" ht="14.25" customHeight="1" x14ac:dyDescent="0.2">
      <c r="A65" s="378" t="s">
        <v>216</v>
      </c>
      <c r="B65" s="57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574"/>
      <c r="AN65" s="574"/>
      <c r="AO65" s="574"/>
      <c r="AP65" s="574"/>
      <c r="AQ65" s="574"/>
      <c r="AR65" s="574"/>
      <c r="AS65" s="574"/>
      <c r="AT65" s="574"/>
      <c r="AU65" s="574"/>
      <c r="AV65" s="574"/>
      <c r="AW65" s="574"/>
      <c r="AX65" s="574"/>
      <c r="AY65" s="574"/>
      <c r="AZ65" s="574"/>
      <c r="BA65" s="574"/>
      <c r="BB65" s="574"/>
      <c r="BC65" s="574"/>
      <c r="BD65" s="574"/>
      <c r="BE65" s="574"/>
      <c r="BF65" s="574"/>
      <c r="BG65" s="574"/>
      <c r="BH65" s="574"/>
      <c r="BI65" s="574"/>
      <c r="BJ65" s="574"/>
      <c r="BK65" s="574"/>
      <c r="BL65" s="574"/>
      <c r="BM65" s="574"/>
      <c r="BN65" s="574"/>
      <c r="BO65" s="574"/>
      <c r="BP65" s="574"/>
      <c r="BQ65" s="574"/>
      <c r="BR65" s="574"/>
      <c r="BS65" s="574"/>
      <c r="BT65" s="574"/>
      <c r="BU65" s="574"/>
      <c r="BV65" s="574"/>
      <c r="BW65" s="574"/>
      <c r="BX65" s="574"/>
      <c r="BY65" s="574"/>
      <c r="BZ65" s="574"/>
      <c r="CA65" s="574"/>
      <c r="CB65" s="574"/>
      <c r="CC65" s="574"/>
      <c r="CD65" s="574"/>
      <c r="CE65" s="574"/>
      <c r="CF65" s="574"/>
      <c r="CG65" s="574"/>
      <c r="CH65" s="574"/>
      <c r="CI65" s="574"/>
      <c r="CJ65" s="574"/>
      <c r="CK65" s="574"/>
      <c r="CL65" s="574"/>
      <c r="CM65" s="574"/>
      <c r="CN65" s="574"/>
      <c r="CO65" s="574"/>
      <c r="CP65" s="574"/>
      <c r="CQ65" s="574"/>
      <c r="CR65" s="574"/>
      <c r="CS65" s="574"/>
      <c r="CT65" s="574"/>
      <c r="CU65" s="574"/>
      <c r="CV65" s="574"/>
      <c r="CW65" s="574"/>
      <c r="CX65" s="574"/>
      <c r="CY65" s="574"/>
      <c r="CZ65" s="574"/>
      <c r="DA65" s="574"/>
      <c r="DB65" s="574"/>
      <c r="DC65" s="574"/>
      <c r="DD65" s="574"/>
      <c r="DE65" s="574"/>
      <c r="DF65" s="574"/>
      <c r="DG65" s="574"/>
      <c r="DH65" s="574"/>
      <c r="DI65" s="574"/>
      <c r="DJ65" s="574"/>
      <c r="DK65" s="574"/>
      <c r="DL65" s="574"/>
      <c r="DM65" s="574"/>
      <c r="DN65" s="574"/>
      <c r="DO65" s="574"/>
      <c r="DP65" s="574"/>
      <c r="DQ65" s="574"/>
      <c r="DR65" s="574"/>
      <c r="DS65" s="574"/>
      <c r="DT65" s="574"/>
      <c r="DU65" s="574"/>
      <c r="DV65" s="574"/>
      <c r="DW65" s="574"/>
      <c r="DX65" s="574"/>
      <c r="DY65" s="574"/>
      <c r="DZ65" s="574"/>
      <c r="EA65" s="574"/>
      <c r="EB65" s="574"/>
      <c r="EC65" s="574"/>
      <c r="ED65" s="574"/>
      <c r="EE65" s="574"/>
      <c r="EF65" s="574"/>
      <c r="EG65" s="574"/>
      <c r="EH65" s="574"/>
      <c r="EI65" s="574"/>
      <c r="EJ65" s="574"/>
      <c r="EK65" s="574"/>
      <c r="EL65" s="574"/>
      <c r="EM65" s="574"/>
      <c r="EN65" s="574"/>
      <c r="EO65" s="574"/>
      <c r="EP65" s="574"/>
      <c r="EQ65" s="574"/>
      <c r="ER65" s="574"/>
      <c r="ES65" s="574"/>
      <c r="ET65" s="574"/>
      <c r="EU65" s="574"/>
      <c r="EV65" s="574"/>
      <c r="EW65" s="574"/>
      <c r="EX65" s="574"/>
      <c r="EY65" s="574"/>
      <c r="EZ65" s="574"/>
      <c r="FA65" s="574"/>
      <c r="FB65" s="574"/>
      <c r="FC65" s="574"/>
      <c r="FD65" s="574"/>
      <c r="FE65" s="574"/>
      <c r="FF65" s="574"/>
      <c r="FG65" s="574"/>
      <c r="FH65" s="574"/>
      <c r="FI65" s="574"/>
      <c r="FJ65" s="574"/>
      <c r="FK65" s="574"/>
      <c r="FL65" s="574"/>
      <c r="FM65" s="574"/>
      <c r="FN65" s="574"/>
      <c r="FO65" s="574"/>
      <c r="FP65" s="574"/>
      <c r="FQ65" s="574"/>
      <c r="FR65" s="574"/>
      <c r="FS65" s="574"/>
      <c r="FT65" s="574"/>
      <c r="FU65" s="574"/>
      <c r="FV65" s="574"/>
      <c r="FW65" s="574"/>
      <c r="FX65" s="574"/>
      <c r="FY65" s="574"/>
      <c r="FZ65" s="574"/>
      <c r="GA65" s="574"/>
      <c r="GB65" s="574"/>
      <c r="GC65" s="574"/>
      <c r="GD65" s="574"/>
      <c r="GE65" s="574"/>
      <c r="GF65" s="574"/>
      <c r="GG65" s="574"/>
      <c r="GH65" s="574"/>
      <c r="GI65" s="574"/>
      <c r="GJ65" s="574"/>
      <c r="GK65" s="574"/>
      <c r="GL65" s="574"/>
      <c r="GM65" s="574"/>
    </row>
    <row r="66" spans="1:195" ht="11.25" customHeight="1" x14ac:dyDescent="0.2">
      <c r="A66" s="571" t="s">
        <v>222</v>
      </c>
      <c r="B66" s="572"/>
      <c r="C66" s="572"/>
      <c r="D66" s="572"/>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572"/>
      <c r="AJ66" s="572"/>
      <c r="AK66" s="572"/>
      <c r="AL66" s="572"/>
      <c r="AM66" s="572"/>
      <c r="AN66" s="572"/>
      <c r="AO66" s="572"/>
      <c r="AP66" s="572"/>
      <c r="AQ66" s="572"/>
      <c r="AR66" s="572"/>
      <c r="AS66" s="572"/>
      <c r="AT66" s="572"/>
      <c r="AU66" s="572"/>
      <c r="AV66" s="572"/>
      <c r="AW66" s="572"/>
      <c r="AX66" s="572"/>
      <c r="AY66" s="572"/>
      <c r="AZ66" s="572"/>
      <c r="BA66" s="572"/>
      <c r="BB66" s="572"/>
      <c r="BC66" s="572"/>
      <c r="BD66" s="572"/>
      <c r="BE66" s="572"/>
      <c r="BF66" s="572"/>
      <c r="BG66" s="572"/>
      <c r="BH66" s="572"/>
      <c r="BI66" s="572"/>
      <c r="BJ66" s="572"/>
      <c r="BK66" s="572"/>
      <c r="BL66" s="572"/>
      <c r="BM66" s="572"/>
      <c r="BN66" s="572"/>
      <c r="BO66" s="572"/>
      <c r="BP66" s="572"/>
      <c r="BQ66" s="572"/>
      <c r="BR66" s="572"/>
      <c r="BS66" s="572"/>
      <c r="BT66" s="572"/>
      <c r="BU66" s="572"/>
      <c r="BV66" s="572"/>
      <c r="BW66" s="572"/>
      <c r="BX66" s="572"/>
      <c r="BY66" s="572"/>
      <c r="BZ66" s="572"/>
      <c r="CA66" s="572"/>
      <c r="CB66" s="572"/>
      <c r="CC66" s="572"/>
      <c r="CD66" s="572"/>
      <c r="CE66" s="572"/>
      <c r="CF66" s="572"/>
      <c r="CG66" s="572"/>
      <c r="CH66" s="572"/>
      <c r="CI66" s="572"/>
      <c r="CJ66" s="572"/>
      <c r="CK66" s="572"/>
      <c r="CL66" s="572"/>
      <c r="CM66" s="572"/>
      <c r="CN66" s="572"/>
      <c r="CO66" s="572"/>
      <c r="CP66" s="572"/>
      <c r="CQ66" s="572"/>
      <c r="CR66" s="572"/>
      <c r="CS66" s="572"/>
      <c r="CT66" s="572"/>
      <c r="CU66" s="572"/>
      <c r="CV66" s="572"/>
      <c r="CW66" s="572"/>
      <c r="CX66" s="572"/>
      <c r="CY66" s="572"/>
      <c r="CZ66" s="572"/>
      <c r="DA66" s="572"/>
      <c r="DB66" s="572"/>
      <c r="DC66" s="572"/>
      <c r="DD66" s="572"/>
      <c r="DE66" s="572"/>
      <c r="DF66" s="572"/>
      <c r="DG66" s="572"/>
      <c r="DH66" s="572"/>
      <c r="DI66" s="572"/>
      <c r="DJ66" s="572"/>
      <c r="DK66" s="572"/>
      <c r="DL66" s="572"/>
      <c r="DM66" s="572"/>
      <c r="DN66" s="572"/>
      <c r="DO66" s="572"/>
      <c r="DP66" s="572"/>
      <c r="DQ66" s="572"/>
      <c r="DR66" s="572"/>
      <c r="DS66" s="572"/>
      <c r="DT66" s="572"/>
      <c r="DU66" s="572"/>
      <c r="DV66" s="572"/>
      <c r="DW66" s="572"/>
      <c r="DX66" s="572"/>
      <c r="DY66" s="572"/>
      <c r="DZ66" s="572"/>
      <c r="EA66" s="572"/>
      <c r="EB66" s="572"/>
      <c r="EC66" s="572"/>
      <c r="ED66" s="572"/>
      <c r="EE66" s="572"/>
      <c r="EF66" s="572"/>
      <c r="EG66" s="572"/>
      <c r="EH66" s="572"/>
      <c r="EI66" s="572"/>
      <c r="EJ66" s="572"/>
      <c r="EK66" s="572"/>
      <c r="EL66" s="572"/>
      <c r="EM66" s="572"/>
      <c r="EN66" s="572"/>
      <c r="EO66" s="572"/>
      <c r="EP66" s="572"/>
      <c r="EQ66" s="572"/>
      <c r="ER66" s="572"/>
      <c r="ES66" s="572"/>
      <c r="ET66" s="572"/>
      <c r="EU66" s="572"/>
      <c r="EV66" s="572"/>
      <c r="EW66" s="572"/>
      <c r="EX66" s="572"/>
      <c r="EY66" s="572"/>
      <c r="EZ66" s="572"/>
      <c r="FA66" s="572"/>
      <c r="FB66" s="572"/>
      <c r="FC66" s="572"/>
      <c r="FD66" s="572"/>
      <c r="FE66" s="572"/>
      <c r="FF66" s="572"/>
      <c r="FG66" s="572"/>
      <c r="FH66" s="572"/>
      <c r="FI66" s="572"/>
      <c r="FJ66" s="572"/>
      <c r="FK66" s="572"/>
      <c r="FL66" s="572"/>
      <c r="FM66" s="572"/>
      <c r="FN66" s="572"/>
      <c r="FO66" s="572"/>
      <c r="FP66" s="572"/>
      <c r="FQ66" s="572"/>
      <c r="FR66" s="572"/>
      <c r="FS66" s="572"/>
      <c r="FT66" s="573"/>
      <c r="FU66" s="573"/>
      <c r="FV66" s="573"/>
      <c r="FW66" s="573"/>
      <c r="FX66" s="573"/>
      <c r="FY66" s="573"/>
      <c r="FZ66" s="573"/>
      <c r="GA66" s="573"/>
      <c r="GB66" s="573"/>
      <c r="GC66" s="573"/>
      <c r="GD66" s="573"/>
      <c r="GE66" s="573"/>
      <c r="GF66" s="573"/>
      <c r="GG66" s="573"/>
      <c r="GH66" s="573"/>
      <c r="GI66" s="573"/>
      <c r="GJ66" s="573"/>
      <c r="GK66" s="573"/>
      <c r="GL66" s="573"/>
      <c r="GM66" s="573"/>
    </row>
    <row r="67" spans="1:195" x14ac:dyDescent="0.2">
      <c r="A67" s="573"/>
      <c r="B67" s="573"/>
      <c r="C67" s="573"/>
      <c r="D67" s="573"/>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3"/>
      <c r="AG67" s="573"/>
      <c r="AH67" s="573"/>
      <c r="AI67" s="573"/>
      <c r="AJ67" s="573"/>
      <c r="AK67" s="573"/>
      <c r="AL67" s="573"/>
      <c r="AM67" s="573"/>
      <c r="AN67" s="573"/>
      <c r="AO67" s="573"/>
      <c r="AP67" s="573"/>
      <c r="AQ67" s="573"/>
      <c r="AR67" s="573"/>
      <c r="AS67" s="573"/>
      <c r="AT67" s="573"/>
      <c r="AU67" s="573"/>
      <c r="AV67" s="573"/>
      <c r="AW67" s="573"/>
      <c r="AX67" s="573"/>
      <c r="AY67" s="573"/>
      <c r="AZ67" s="573"/>
      <c r="BA67" s="573"/>
      <c r="BB67" s="573"/>
      <c r="BC67" s="573"/>
      <c r="BD67" s="573"/>
      <c r="BE67" s="573"/>
      <c r="BF67" s="573"/>
      <c r="BG67" s="573"/>
      <c r="BH67" s="573"/>
      <c r="BI67" s="573"/>
      <c r="BJ67" s="573"/>
      <c r="BK67" s="573"/>
      <c r="BL67" s="573"/>
      <c r="BM67" s="573"/>
      <c r="BN67" s="573"/>
      <c r="BO67" s="573"/>
      <c r="BP67" s="573"/>
      <c r="BQ67" s="573"/>
      <c r="BR67" s="573"/>
      <c r="BS67" s="573"/>
      <c r="BT67" s="573"/>
      <c r="BU67" s="573"/>
      <c r="BV67" s="573"/>
      <c r="BW67" s="573"/>
      <c r="BX67" s="573"/>
      <c r="BY67" s="573"/>
      <c r="BZ67" s="573"/>
      <c r="CA67" s="573"/>
      <c r="CB67" s="573"/>
      <c r="CC67" s="573"/>
      <c r="CD67" s="573"/>
      <c r="CE67" s="573"/>
      <c r="CF67" s="573"/>
      <c r="CG67" s="573"/>
      <c r="CH67" s="573"/>
      <c r="CI67" s="573"/>
      <c r="CJ67" s="573"/>
      <c r="CK67" s="573"/>
      <c r="CL67" s="573"/>
      <c r="CM67" s="573"/>
      <c r="CN67" s="573"/>
      <c r="CO67" s="573"/>
      <c r="CP67" s="573"/>
      <c r="CQ67" s="573"/>
      <c r="CR67" s="573"/>
      <c r="CS67" s="573"/>
      <c r="CT67" s="573"/>
      <c r="CU67" s="573"/>
      <c r="CV67" s="573"/>
      <c r="CW67" s="573"/>
      <c r="CX67" s="573"/>
      <c r="CY67" s="573"/>
      <c r="CZ67" s="573"/>
      <c r="DA67" s="573"/>
      <c r="DB67" s="573"/>
      <c r="DC67" s="573"/>
      <c r="DD67" s="573"/>
      <c r="DE67" s="573"/>
      <c r="DF67" s="573"/>
      <c r="DG67" s="573"/>
      <c r="DH67" s="573"/>
      <c r="DI67" s="573"/>
      <c r="DJ67" s="573"/>
      <c r="DK67" s="573"/>
      <c r="DL67" s="573"/>
      <c r="DM67" s="573"/>
      <c r="DN67" s="573"/>
      <c r="DO67" s="573"/>
      <c r="DP67" s="573"/>
      <c r="DQ67" s="573"/>
      <c r="DR67" s="573"/>
      <c r="DS67" s="573"/>
      <c r="DT67" s="573"/>
      <c r="DU67" s="573"/>
      <c r="DV67" s="573"/>
      <c r="DW67" s="573"/>
      <c r="DX67" s="573"/>
      <c r="DY67" s="573"/>
      <c r="DZ67" s="573"/>
      <c r="EA67" s="573"/>
      <c r="EB67" s="573"/>
      <c r="EC67" s="573"/>
      <c r="ED67" s="573"/>
      <c r="EE67" s="573"/>
      <c r="EF67" s="573"/>
      <c r="EG67" s="573"/>
      <c r="EH67" s="573"/>
      <c r="EI67" s="573"/>
      <c r="EJ67" s="573"/>
      <c r="EK67" s="573"/>
      <c r="EL67" s="573"/>
      <c r="EM67" s="573"/>
      <c r="EN67" s="573"/>
      <c r="EO67" s="573"/>
      <c r="EP67" s="573"/>
      <c r="EQ67" s="573"/>
      <c r="ER67" s="573"/>
      <c r="ES67" s="573"/>
      <c r="ET67" s="573"/>
      <c r="EU67" s="573"/>
      <c r="EV67" s="573"/>
      <c r="EW67" s="573"/>
      <c r="EX67" s="573"/>
      <c r="EY67" s="573"/>
      <c r="EZ67" s="573"/>
      <c r="FA67" s="573"/>
      <c r="FB67" s="573"/>
      <c r="FC67" s="573"/>
      <c r="FD67" s="573"/>
      <c r="FE67" s="573"/>
      <c r="FF67" s="573"/>
      <c r="FG67" s="573"/>
      <c r="FH67" s="573"/>
      <c r="FI67" s="573"/>
      <c r="FJ67" s="573"/>
      <c r="FK67" s="573"/>
      <c r="FL67" s="573"/>
      <c r="FM67" s="573"/>
      <c r="FN67" s="573"/>
      <c r="FO67" s="573"/>
      <c r="FP67" s="573"/>
      <c r="FQ67" s="573"/>
      <c r="FR67" s="573"/>
      <c r="FS67" s="573"/>
      <c r="FT67" s="573"/>
      <c r="FU67" s="573"/>
      <c r="FV67" s="573"/>
      <c r="FW67" s="573"/>
      <c r="FX67" s="573"/>
      <c r="FY67" s="573"/>
      <c r="FZ67" s="573"/>
      <c r="GA67" s="573"/>
      <c r="GB67" s="573"/>
      <c r="GC67" s="573"/>
      <c r="GD67" s="573"/>
      <c r="GE67" s="573"/>
      <c r="GF67" s="573"/>
      <c r="GG67" s="573"/>
      <c r="GH67" s="573"/>
      <c r="GI67" s="573"/>
      <c r="GJ67" s="573"/>
      <c r="GK67" s="573"/>
      <c r="GL67" s="573"/>
      <c r="GM67" s="573"/>
    </row>
    <row r="68" spans="1:195" ht="9" customHeight="1" x14ac:dyDescent="0.2"/>
    <row r="69" spans="1:195" ht="15.75" x14ac:dyDescent="0.25">
      <c r="A69" s="520" t="s">
        <v>242</v>
      </c>
      <c r="B69" s="521"/>
      <c r="C69" s="521"/>
      <c r="D69" s="521"/>
      <c r="E69" s="521"/>
      <c r="F69" s="521"/>
      <c r="G69" s="521"/>
      <c r="H69" s="521"/>
      <c r="I69" s="521"/>
      <c r="J69" s="521"/>
      <c r="K69" s="521"/>
      <c r="L69" s="521"/>
      <c r="M69" s="521"/>
      <c r="N69" s="521"/>
      <c r="O69" s="521"/>
      <c r="P69" s="521"/>
      <c r="Q69" s="521"/>
      <c r="R69" s="521"/>
      <c r="S69" s="521"/>
      <c r="T69" s="521"/>
      <c r="U69" s="521"/>
      <c r="V69" s="521"/>
      <c r="W69" s="521"/>
      <c r="X69" s="521"/>
      <c r="Y69" s="521"/>
      <c r="Z69" s="521"/>
      <c r="AA69" s="521"/>
      <c r="AB69" s="521"/>
      <c r="AC69" s="521"/>
      <c r="AD69" s="521"/>
      <c r="AE69" s="521"/>
      <c r="AF69" s="521"/>
      <c r="AG69" s="521"/>
      <c r="AH69" s="521"/>
      <c r="AI69" s="521"/>
      <c r="AJ69" s="521"/>
      <c r="AK69" s="521"/>
      <c r="AL69" s="521"/>
      <c r="AM69" s="521"/>
      <c r="AN69" s="521"/>
      <c r="AO69" s="521"/>
      <c r="AP69" s="521"/>
      <c r="AQ69" s="521"/>
      <c r="AR69" s="521"/>
      <c r="AS69" s="521"/>
      <c r="AT69" s="521"/>
      <c r="AU69" s="521"/>
      <c r="AV69" s="521"/>
      <c r="AW69" s="521"/>
      <c r="AX69" s="521"/>
      <c r="AY69" s="521"/>
      <c r="AZ69" s="521"/>
      <c r="BA69" s="521"/>
      <c r="BB69" s="521"/>
      <c r="BC69" s="521"/>
      <c r="BD69" s="521"/>
      <c r="BE69" s="521"/>
      <c r="BF69" s="521"/>
      <c r="BG69" s="521"/>
      <c r="BH69" s="521"/>
      <c r="BI69" s="521"/>
      <c r="BJ69" s="521"/>
      <c r="BK69" s="521"/>
      <c r="BL69" s="521"/>
      <c r="BM69" s="521"/>
      <c r="BN69" s="521"/>
      <c r="BO69" s="521"/>
      <c r="BP69" s="521"/>
      <c r="BQ69" s="521"/>
      <c r="BR69" s="521"/>
      <c r="BS69" s="521"/>
      <c r="BT69" s="521"/>
      <c r="BU69" s="521"/>
      <c r="BV69" s="521"/>
      <c r="BW69" s="521"/>
      <c r="BX69" s="521"/>
      <c r="BY69" s="521"/>
      <c r="BZ69" s="521"/>
      <c r="CA69" s="521"/>
      <c r="CB69" s="521"/>
      <c r="CC69" s="521"/>
      <c r="CD69" s="521"/>
      <c r="CE69" s="521"/>
      <c r="CF69" s="521"/>
      <c r="CG69" s="521"/>
      <c r="CH69" s="521"/>
      <c r="CI69" s="521"/>
      <c r="CJ69" s="521"/>
      <c r="CK69" s="521"/>
      <c r="CL69" s="521"/>
      <c r="CM69" s="521"/>
      <c r="CN69" s="521"/>
      <c r="CO69" s="521"/>
      <c r="CP69" s="521"/>
      <c r="CQ69" s="521"/>
      <c r="CR69" s="521"/>
      <c r="CS69" s="521"/>
      <c r="CT69" s="521"/>
      <c r="CU69" s="521"/>
      <c r="CV69" s="521"/>
      <c r="CW69" s="521"/>
      <c r="CX69" s="521"/>
      <c r="CY69" s="521"/>
      <c r="CZ69" s="521"/>
      <c r="DA69" s="521"/>
      <c r="DB69" s="521"/>
      <c r="DC69" s="521"/>
      <c r="DD69" s="521"/>
      <c r="DE69" s="521"/>
      <c r="DF69" s="521"/>
      <c r="DG69" s="521"/>
      <c r="DH69" s="521"/>
      <c r="DI69" s="521"/>
      <c r="DJ69" s="521"/>
      <c r="DK69" s="521"/>
      <c r="DL69" s="521"/>
      <c r="DM69" s="521"/>
      <c r="DN69" s="521"/>
      <c r="DO69" s="521"/>
      <c r="DP69" s="521"/>
      <c r="DQ69" s="521"/>
      <c r="DR69" s="521"/>
      <c r="DS69" s="521"/>
      <c r="DT69" s="521"/>
      <c r="DU69" s="521"/>
      <c r="DV69" s="521"/>
      <c r="DW69" s="521"/>
      <c r="DX69" s="521"/>
      <c r="DY69" s="521"/>
      <c r="DZ69" s="521"/>
      <c r="EA69" s="521"/>
      <c r="EB69" s="521"/>
      <c r="EC69" s="521"/>
      <c r="ED69" s="521"/>
      <c r="EE69" s="521"/>
      <c r="EF69" s="521"/>
      <c r="EG69" s="521"/>
      <c r="EH69" s="521"/>
      <c r="EI69" s="521"/>
      <c r="EJ69" s="521"/>
      <c r="EK69" s="521"/>
      <c r="EL69" s="521"/>
      <c r="EM69" s="521"/>
      <c r="EN69" s="521"/>
      <c r="EO69" s="521"/>
      <c r="EP69" s="521"/>
      <c r="EQ69" s="521"/>
      <c r="ER69" s="521"/>
      <c r="ES69" s="521"/>
      <c r="ET69" s="521"/>
      <c r="EU69" s="521"/>
      <c r="EV69" s="521"/>
      <c r="EW69" s="521"/>
      <c r="EX69" s="521"/>
      <c r="EY69" s="521"/>
      <c r="EZ69" s="521"/>
      <c r="FA69" s="521"/>
      <c r="FB69" s="521"/>
      <c r="FC69" s="521"/>
      <c r="FD69" s="521"/>
      <c r="FE69" s="521"/>
      <c r="FF69" s="521"/>
      <c r="FG69" s="521"/>
      <c r="FH69" s="521"/>
      <c r="FI69" s="521"/>
      <c r="FJ69" s="521"/>
      <c r="FK69" s="521"/>
      <c r="FL69" s="521"/>
      <c r="FM69" s="521"/>
      <c r="FN69" s="521"/>
      <c r="FO69" s="521"/>
      <c r="FP69" s="521"/>
      <c r="FQ69" s="521"/>
      <c r="FR69" s="521"/>
      <c r="FS69" s="521"/>
      <c r="FT69" s="521"/>
      <c r="FU69" s="521"/>
      <c r="FV69" s="521"/>
      <c r="FW69" s="521"/>
      <c r="FX69" s="521"/>
      <c r="FY69" s="521"/>
      <c r="FZ69" s="521"/>
      <c r="GA69" s="521"/>
      <c r="GB69" s="521"/>
      <c r="GC69" s="521"/>
      <c r="GD69" s="521"/>
      <c r="GE69" s="521"/>
      <c r="GF69" s="521"/>
      <c r="GG69" s="521"/>
      <c r="GH69" s="521"/>
      <c r="GI69" s="521"/>
      <c r="GJ69" s="521"/>
      <c r="GK69" s="521"/>
      <c r="GL69" s="521"/>
      <c r="GM69" s="522"/>
    </row>
    <row r="70" spans="1:195" hidden="1" x14ac:dyDescent="0.2"/>
    <row r="71" spans="1:195" hidden="1" x14ac:dyDescent="0.2"/>
    <row r="72" spans="1:195" hidden="1" x14ac:dyDescent="0.2"/>
    <row r="73" spans="1:195" hidden="1" x14ac:dyDescent="0.2"/>
    <row r="74" spans="1:195" hidden="1" x14ac:dyDescent="0.2"/>
    <row r="75" spans="1:195" hidden="1" x14ac:dyDescent="0.2"/>
    <row r="76" spans="1:195" hidden="1" x14ac:dyDescent="0.2"/>
    <row r="77" spans="1:195" hidden="1" x14ac:dyDescent="0.2"/>
    <row r="78" spans="1:195" hidden="1" x14ac:dyDescent="0.2"/>
    <row r="79" spans="1:195" hidden="1" x14ac:dyDescent="0.2"/>
    <row r="80" spans="1:195"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2:190" hidden="1" x14ac:dyDescent="0.2"/>
    <row r="98" spans="2:190" hidden="1" x14ac:dyDescent="0.2"/>
    <row r="99" spans="2:190" hidden="1" x14ac:dyDescent="0.2"/>
    <row r="100" spans="2:190" hidden="1" x14ac:dyDescent="0.2"/>
    <row r="101" spans="2:190" hidden="1" x14ac:dyDescent="0.2"/>
    <row r="102" spans="2:190" hidden="1" x14ac:dyDescent="0.2"/>
    <row r="103" spans="2:190" hidden="1" x14ac:dyDescent="0.2"/>
    <row r="104" spans="2:190" hidden="1" x14ac:dyDescent="0.2"/>
    <row r="105" spans="2:190" hidden="1" x14ac:dyDescent="0.2"/>
    <row r="106" spans="2:190" hidden="1" x14ac:dyDescent="0.2"/>
    <row r="107" spans="2:190" hidden="1" x14ac:dyDescent="0.2"/>
    <row r="108" spans="2:190" ht="14.25" hidden="1" customHeight="1" x14ac:dyDescent="0.2">
      <c r="B108" s="224" t="s">
        <v>13</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225"/>
      <c r="CT108" s="225"/>
      <c r="CU108" s="226"/>
      <c r="CV108" s="226"/>
      <c r="CW108" s="226"/>
      <c r="CX108" s="227"/>
      <c r="CY108" s="227"/>
      <c r="CZ108" s="227"/>
      <c r="DA108" s="227"/>
      <c r="DB108" s="227"/>
      <c r="DC108" s="227"/>
      <c r="DD108" s="228"/>
      <c r="DE108" s="228"/>
      <c r="DF108" s="228"/>
      <c r="DG108" s="228"/>
      <c r="DH108" s="228"/>
      <c r="DI108" s="228"/>
      <c r="DJ108" s="228"/>
      <c r="DK108" s="228"/>
      <c r="DL108" s="228"/>
      <c r="DM108" s="228"/>
      <c r="DN108" s="228"/>
      <c r="DO108" s="228"/>
      <c r="DP108" s="225"/>
      <c r="DQ108" s="225"/>
      <c r="DR108" s="225"/>
      <c r="DS108" s="225"/>
      <c r="DT108" s="225"/>
      <c r="DU108" s="229"/>
      <c r="DV108" s="229"/>
      <c r="DW108" s="229"/>
      <c r="DX108" s="229"/>
      <c r="DY108" s="229"/>
      <c r="DZ108" s="229"/>
      <c r="EA108" s="229"/>
      <c r="EB108" s="229"/>
      <c r="EC108" s="229"/>
      <c r="ED108" s="229"/>
      <c r="EE108" s="229"/>
      <c r="EF108" s="229"/>
      <c r="EG108" s="229"/>
      <c r="EH108" s="229"/>
      <c r="EI108" s="229"/>
      <c r="EJ108" s="229"/>
      <c r="EK108" s="229"/>
      <c r="EL108" s="229"/>
      <c r="EM108" s="229"/>
      <c r="EN108" s="225"/>
      <c r="EO108" s="225"/>
      <c r="EP108" s="225"/>
      <c r="EQ108" s="225"/>
      <c r="ER108" s="225"/>
      <c r="ES108" s="225"/>
      <c r="ET108" s="225"/>
      <c r="EU108" s="225"/>
      <c r="EV108" s="64"/>
      <c r="EW108" s="64"/>
      <c r="EX108" s="64"/>
      <c r="EY108" s="64"/>
      <c r="EZ108" s="64"/>
      <c r="FA108" s="64"/>
      <c r="FB108" s="64"/>
      <c r="FC108" s="64"/>
      <c r="FD108" s="64"/>
      <c r="FE108" s="64"/>
      <c r="FF108" s="64"/>
      <c r="FG108" s="64"/>
      <c r="FH108" s="64"/>
      <c r="FI108" s="64"/>
      <c r="FJ108" s="64"/>
      <c r="FK108" s="68"/>
      <c r="FL108" s="68"/>
      <c r="FM108" s="68"/>
      <c r="FN108" s="68"/>
      <c r="FO108" s="68"/>
      <c r="FP108" s="68"/>
      <c r="FQ108" s="68"/>
      <c r="FR108" s="68"/>
      <c r="FS108" s="68"/>
      <c r="FT108" s="68"/>
      <c r="FU108" s="68"/>
      <c r="FV108" s="68"/>
      <c r="FW108" s="68"/>
      <c r="FX108" s="68"/>
      <c r="FY108" s="68"/>
      <c r="FZ108" s="68"/>
      <c r="GA108" s="68"/>
      <c r="GB108" s="68"/>
      <c r="GC108" s="68"/>
      <c r="GD108" s="69"/>
      <c r="GE108" s="69"/>
      <c r="GF108" s="69"/>
      <c r="GG108" s="69"/>
      <c r="GH108" s="69"/>
    </row>
    <row r="109" spans="2:190" ht="14.25" hidden="1" customHeight="1" x14ac:dyDescent="0.2">
      <c r="B109" s="232" t="s">
        <v>12</v>
      </c>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276"/>
      <c r="CB109" s="276"/>
      <c r="CC109" s="276"/>
      <c r="CD109" s="276"/>
      <c r="CE109" s="276"/>
      <c r="CF109" s="276"/>
      <c r="CG109" s="276"/>
      <c r="CH109" s="276"/>
      <c r="CI109" s="276"/>
      <c r="CJ109" s="276"/>
      <c r="CK109" s="276"/>
      <c r="CL109" s="276"/>
      <c r="CM109" s="276"/>
      <c r="CN109" s="276"/>
      <c r="CO109" s="276"/>
      <c r="CP109" s="276"/>
      <c r="CQ109" s="276"/>
      <c r="CR109" s="276"/>
      <c r="CS109" s="233"/>
      <c r="CT109" s="233"/>
      <c r="CU109" s="233"/>
      <c r="CV109" s="276"/>
      <c r="CW109" s="276"/>
      <c r="CX109" s="234"/>
      <c r="CY109" s="234"/>
      <c r="CZ109" s="234"/>
      <c r="DA109" s="234"/>
      <c r="DB109" s="234"/>
      <c r="DC109" s="234"/>
      <c r="DD109" s="234"/>
      <c r="DE109" s="234"/>
      <c r="DF109" s="234"/>
      <c r="DG109" s="234"/>
      <c r="DH109" s="234"/>
      <c r="DI109" s="234"/>
      <c r="DJ109" s="19"/>
      <c r="DK109" s="19"/>
      <c r="DL109" s="19"/>
      <c r="DM109" s="19"/>
      <c r="DN109" s="19"/>
      <c r="DO109" s="19"/>
      <c r="DP109" s="19"/>
      <c r="DQ109" s="19"/>
      <c r="DR109" s="19"/>
      <c r="DS109" s="19"/>
      <c r="DT109" s="19"/>
      <c r="DU109" s="19"/>
      <c r="DV109" s="19"/>
      <c r="DW109" s="19"/>
      <c r="DX109" s="19"/>
      <c r="DY109" s="19"/>
      <c r="DZ109" s="19"/>
      <c r="EA109" s="19"/>
      <c r="EB109" s="19"/>
      <c r="EC109" s="545">
        <v>2018</v>
      </c>
      <c r="ED109" s="546"/>
      <c r="EE109" s="546"/>
      <c r="EF109" s="546"/>
      <c r="EG109" s="546"/>
      <c r="EH109" s="546"/>
      <c r="EI109" s="546"/>
      <c r="EJ109" s="546"/>
      <c r="EK109" s="546"/>
      <c r="EL109" s="546"/>
      <c r="EM109" s="546"/>
      <c r="EN109" s="546"/>
      <c r="EO109" s="546"/>
      <c r="EP109" s="546"/>
      <c r="EQ109" s="546"/>
      <c r="ER109" s="546"/>
      <c r="ES109" s="546"/>
      <c r="ET109" s="546"/>
      <c r="EU109" s="235"/>
      <c r="EV109" s="64"/>
      <c r="EW109" s="64"/>
      <c r="EX109" s="64"/>
      <c r="EY109" s="64"/>
      <c r="EZ109" s="64"/>
      <c r="FA109" s="64"/>
      <c r="FB109" s="64"/>
      <c r="FC109" s="64"/>
      <c r="FD109" s="64"/>
      <c r="FE109" s="64"/>
      <c r="FF109" s="64"/>
      <c r="FG109" s="64"/>
      <c r="FH109" s="64"/>
      <c r="FI109" s="64"/>
      <c r="FJ109" s="64"/>
      <c r="FK109" s="68"/>
      <c r="FL109" s="68"/>
      <c r="FM109" s="68"/>
      <c r="FN109" s="68"/>
      <c r="FO109" s="68"/>
      <c r="FP109" s="68"/>
      <c r="FQ109" s="68"/>
      <c r="FR109" s="68"/>
      <c r="FS109" s="68"/>
      <c r="FT109" s="68"/>
      <c r="FU109" s="68"/>
      <c r="FV109" s="68"/>
      <c r="FW109" s="68"/>
      <c r="FX109" s="68"/>
      <c r="FY109" s="68"/>
      <c r="FZ109" s="68"/>
      <c r="GA109" s="68"/>
      <c r="GB109" s="68"/>
      <c r="GC109" s="68"/>
      <c r="GD109" s="69"/>
      <c r="GE109" s="69"/>
      <c r="GF109" s="69"/>
      <c r="GG109" s="69"/>
      <c r="GH109" s="69"/>
    </row>
    <row r="110" spans="2:190" ht="14.25" hidden="1" customHeight="1" x14ac:dyDescent="0.2">
      <c r="B110" s="232" t="s">
        <v>11</v>
      </c>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276"/>
      <c r="CB110" s="276"/>
      <c r="CC110" s="276"/>
      <c r="CD110" s="276"/>
      <c r="CE110" s="276"/>
      <c r="CF110" s="276"/>
      <c r="CG110" s="276"/>
      <c r="CH110" s="276"/>
      <c r="CI110" s="276"/>
      <c r="CJ110" s="276"/>
      <c r="CK110" s="276"/>
      <c r="CL110" s="276"/>
      <c r="CM110" s="276"/>
      <c r="CN110" s="276"/>
      <c r="CO110" s="276"/>
      <c r="CP110" s="276"/>
      <c r="CQ110" s="276"/>
      <c r="CR110" s="276"/>
      <c r="CS110" s="233"/>
      <c r="CT110" s="233"/>
      <c r="CU110" s="233"/>
      <c r="CV110" s="276"/>
      <c r="CW110" s="276"/>
      <c r="CX110" s="234"/>
      <c r="CY110" s="234"/>
      <c r="CZ110" s="234"/>
      <c r="DA110" s="234"/>
      <c r="DB110" s="234"/>
      <c r="DC110" s="234"/>
      <c r="DD110" s="234"/>
      <c r="DE110" s="234"/>
      <c r="DF110" s="234"/>
      <c r="DG110" s="234"/>
      <c r="DH110" s="234"/>
      <c r="DI110" s="234"/>
      <c r="DJ110" s="19"/>
      <c r="DK110" s="19"/>
      <c r="DL110" s="19"/>
      <c r="DM110" s="19"/>
      <c r="DN110" s="19"/>
      <c r="DO110" s="19"/>
      <c r="DP110" s="19"/>
      <c r="DQ110" s="19"/>
      <c r="DR110" s="19"/>
      <c r="DS110" s="19"/>
      <c r="DT110" s="19"/>
      <c r="DU110" s="19"/>
      <c r="DV110" s="19"/>
      <c r="DW110" s="19"/>
      <c r="DX110" s="19"/>
      <c r="DY110" s="19"/>
      <c r="DZ110" s="19"/>
      <c r="EA110" s="19"/>
      <c r="EB110" s="19"/>
      <c r="EC110" s="575" t="s">
        <v>215</v>
      </c>
      <c r="ED110" s="546"/>
      <c r="EE110" s="546"/>
      <c r="EF110" s="546"/>
      <c r="EG110" s="546"/>
      <c r="EH110" s="546"/>
      <c r="EI110" s="546"/>
      <c r="EJ110" s="546"/>
      <c r="EK110" s="546"/>
      <c r="EL110" s="546"/>
      <c r="EM110" s="546"/>
      <c r="EN110" s="546"/>
      <c r="EO110" s="546"/>
      <c r="EP110" s="546"/>
      <c r="EQ110" s="546"/>
      <c r="ER110" s="546"/>
      <c r="ES110" s="546"/>
      <c r="ET110" s="546"/>
      <c r="EU110" s="235"/>
      <c r="EV110" s="64"/>
      <c r="EW110" s="64"/>
      <c r="EX110" s="64"/>
      <c r="EY110" s="64"/>
      <c r="EZ110" s="64"/>
      <c r="FA110" s="64"/>
      <c r="FB110" s="64"/>
      <c r="FC110" s="64"/>
      <c r="FD110" s="64"/>
      <c r="FE110" s="64"/>
      <c r="FF110" s="64"/>
      <c r="FG110" s="64"/>
      <c r="FH110" s="64"/>
      <c r="FI110" s="64"/>
      <c r="FJ110" s="64"/>
      <c r="FK110" s="68"/>
      <c r="FL110" s="68"/>
      <c r="FM110" s="68"/>
      <c r="FN110" s="68"/>
      <c r="FO110" s="68"/>
      <c r="FP110" s="68"/>
      <c r="FQ110" s="68"/>
      <c r="FR110" s="68"/>
      <c r="FS110" s="68"/>
      <c r="FT110" s="68"/>
      <c r="FU110" s="68"/>
      <c r="FV110" s="68"/>
      <c r="FW110" s="68"/>
      <c r="FX110" s="68"/>
      <c r="FY110" s="68"/>
      <c r="FZ110" s="68"/>
      <c r="GA110" s="68"/>
      <c r="GB110" s="68"/>
      <c r="GC110" s="68"/>
      <c r="GD110" s="69"/>
      <c r="GE110" s="69"/>
      <c r="GF110" s="69"/>
      <c r="GG110" s="69"/>
      <c r="GH110" s="69"/>
    </row>
    <row r="111" spans="2:190" ht="14.25" hidden="1" customHeight="1" x14ac:dyDescent="0.2">
      <c r="B111" s="232" t="s">
        <v>10</v>
      </c>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276"/>
      <c r="CB111" s="276"/>
      <c r="CC111" s="276"/>
      <c r="CD111" s="276"/>
      <c r="CE111" s="276"/>
      <c r="CF111" s="276"/>
      <c r="CG111" s="276"/>
      <c r="CH111" s="276"/>
      <c r="CI111" s="276"/>
      <c r="CJ111" s="276"/>
      <c r="CK111" s="276"/>
      <c r="CL111" s="276"/>
      <c r="CM111" s="276"/>
      <c r="CN111" s="276"/>
      <c r="CO111" s="276"/>
      <c r="CP111" s="276"/>
      <c r="CQ111" s="276"/>
      <c r="CR111" s="276"/>
      <c r="CS111" s="208"/>
      <c r="CT111" s="208"/>
      <c r="CU111" s="208"/>
      <c r="CV111" s="276"/>
      <c r="CW111" s="276"/>
      <c r="CX111" s="234"/>
      <c r="CY111" s="234"/>
      <c r="CZ111" s="234"/>
      <c r="DA111" s="234"/>
      <c r="DB111" s="234"/>
      <c r="DC111" s="234"/>
      <c r="DD111" s="234"/>
      <c r="DE111" s="234"/>
      <c r="DF111" s="234"/>
      <c r="DG111" s="234"/>
      <c r="DH111" s="234"/>
      <c r="DI111" s="234"/>
      <c r="DJ111" s="19"/>
      <c r="DK111" s="19"/>
      <c r="DL111" s="19"/>
      <c r="DM111" s="19"/>
      <c r="DN111" s="19"/>
      <c r="DO111" s="19"/>
      <c r="DP111" s="19"/>
      <c r="DQ111" s="19"/>
      <c r="DR111" s="19"/>
      <c r="DS111" s="19"/>
      <c r="DT111" s="19"/>
      <c r="DU111" s="19"/>
      <c r="DV111" s="19"/>
      <c r="DW111" s="19"/>
      <c r="DX111" s="19"/>
      <c r="DY111" s="19"/>
      <c r="DZ111" s="19"/>
      <c r="EA111" s="19"/>
      <c r="EB111" s="19"/>
      <c r="EC111" s="549">
        <f ca="1">TODAY()</f>
        <v>43263</v>
      </c>
      <c r="ED111" s="546"/>
      <c r="EE111" s="546"/>
      <c r="EF111" s="546"/>
      <c r="EG111" s="546"/>
      <c r="EH111" s="546"/>
      <c r="EI111" s="546"/>
      <c r="EJ111" s="546"/>
      <c r="EK111" s="546"/>
      <c r="EL111" s="546"/>
      <c r="EM111" s="546"/>
      <c r="EN111" s="546"/>
      <c r="EO111" s="546"/>
      <c r="EP111" s="546"/>
      <c r="EQ111" s="546"/>
      <c r="ER111" s="546"/>
      <c r="ES111" s="546"/>
      <c r="ET111" s="546"/>
      <c r="EU111" s="235"/>
      <c r="EV111" s="69"/>
      <c r="EW111" s="69"/>
      <c r="EX111" s="69"/>
      <c r="EY111" s="69"/>
      <c r="EZ111" s="69"/>
      <c r="FA111" s="69"/>
      <c r="FB111" s="69"/>
      <c r="FC111" s="69"/>
      <c r="FD111" s="69"/>
      <c r="FE111" s="69"/>
      <c r="FF111" s="69"/>
      <c r="FG111" s="69"/>
      <c r="FH111" s="69"/>
      <c r="FI111" s="69"/>
      <c r="FJ111" s="69"/>
      <c r="FK111" s="69"/>
      <c r="FL111" s="69"/>
      <c r="FM111" s="69"/>
      <c r="FN111" s="69"/>
      <c r="FO111" s="69"/>
      <c r="FP111" s="69"/>
      <c r="FQ111" s="69"/>
      <c r="FR111" s="69"/>
      <c r="FS111" s="69"/>
      <c r="FT111" s="69"/>
      <c r="FU111" s="69"/>
      <c r="FV111" s="69"/>
      <c r="FW111" s="69"/>
      <c r="FX111" s="69"/>
      <c r="FY111" s="69"/>
      <c r="FZ111" s="69"/>
      <c r="GA111" s="69"/>
      <c r="GB111" s="69"/>
      <c r="GC111" s="69"/>
      <c r="GD111" s="69"/>
      <c r="GE111" s="69"/>
      <c r="GF111" s="69"/>
      <c r="GG111" s="69"/>
      <c r="GH111" s="69"/>
    </row>
    <row r="112" spans="2:190" ht="14.25" hidden="1" customHeight="1" x14ac:dyDescent="0.25">
      <c r="B112" s="232" t="s">
        <v>9</v>
      </c>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276"/>
      <c r="CB112" s="276"/>
      <c r="CC112" s="276"/>
      <c r="CD112" s="276"/>
      <c r="CE112" s="276"/>
      <c r="CF112" s="276"/>
      <c r="CG112" s="276"/>
      <c r="CH112" s="276"/>
      <c r="CI112" s="276"/>
      <c r="CJ112" s="276"/>
      <c r="CK112" s="276"/>
      <c r="CL112" s="276"/>
      <c r="CM112" s="276"/>
      <c r="CN112" s="276"/>
      <c r="CO112" s="276"/>
      <c r="CP112" s="276"/>
      <c r="CQ112" s="276"/>
      <c r="CR112" s="276"/>
      <c r="CS112" s="276"/>
      <c r="CT112" s="276"/>
      <c r="CU112" s="276"/>
      <c r="CV112" s="276"/>
      <c r="CW112" s="276"/>
      <c r="CX112" s="234"/>
      <c r="CY112" s="234"/>
      <c r="CZ112" s="234"/>
      <c r="DA112" s="234"/>
      <c r="DB112" s="234"/>
      <c r="DC112" s="234"/>
      <c r="DD112" s="234"/>
      <c r="DE112" s="234"/>
      <c r="DF112" s="234"/>
      <c r="DG112" s="234"/>
      <c r="DH112" s="234"/>
      <c r="DI112" s="234"/>
      <c r="DJ112" s="19"/>
      <c r="DK112" s="19"/>
      <c r="DL112" s="19"/>
      <c r="DM112" s="19"/>
      <c r="DN112" s="19"/>
      <c r="DO112" s="19"/>
      <c r="DP112" s="19"/>
      <c r="DQ112" s="19"/>
      <c r="DR112" s="19"/>
      <c r="DS112" s="19"/>
      <c r="DT112" s="19"/>
      <c r="DU112" s="19"/>
      <c r="DV112" s="19"/>
      <c r="DW112" s="19"/>
      <c r="DX112" s="19"/>
      <c r="DY112" s="19"/>
      <c r="DZ112" s="19"/>
      <c r="EA112" s="19"/>
      <c r="EB112" s="19"/>
      <c r="EC112" s="550">
        <v>43465</v>
      </c>
      <c r="ED112" s="548"/>
      <c r="EE112" s="548"/>
      <c r="EF112" s="548"/>
      <c r="EG112" s="548"/>
      <c r="EH112" s="548"/>
      <c r="EI112" s="548"/>
      <c r="EJ112" s="548"/>
      <c r="EK112" s="548"/>
      <c r="EL112" s="548"/>
      <c r="EM112" s="548"/>
      <c r="EN112" s="548"/>
      <c r="EO112" s="548"/>
      <c r="EP112" s="548"/>
      <c r="EQ112" s="548"/>
      <c r="ER112" s="548"/>
      <c r="ES112" s="548"/>
      <c r="ET112" s="548"/>
      <c r="EU112" s="548"/>
      <c r="EV112" s="69"/>
      <c r="EW112" s="69"/>
      <c r="EX112" s="69"/>
      <c r="EY112" s="69"/>
      <c r="EZ112" s="69"/>
      <c r="FA112" s="69"/>
      <c r="FB112" s="69"/>
      <c r="FC112" s="69"/>
      <c r="FD112" s="69"/>
      <c r="FE112" s="69"/>
      <c r="FF112" s="69"/>
      <c r="FG112" s="69"/>
      <c r="FH112" s="69"/>
      <c r="FI112" s="69"/>
      <c r="FJ112" s="69"/>
      <c r="FK112" s="69"/>
      <c r="FL112" s="69"/>
      <c r="FM112" s="69"/>
      <c r="FN112" s="69"/>
      <c r="FO112" s="69"/>
      <c r="FP112" s="69"/>
      <c r="FQ112" s="69"/>
      <c r="FR112" s="69"/>
      <c r="FS112" s="69"/>
      <c r="FT112" s="69"/>
      <c r="FU112" s="69"/>
      <c r="FV112" s="69"/>
      <c r="FW112" s="69"/>
      <c r="FX112" s="69"/>
      <c r="FY112" s="69"/>
      <c r="FZ112" s="69"/>
      <c r="GA112" s="69"/>
      <c r="GB112" s="69"/>
      <c r="GC112" s="69"/>
      <c r="GD112" s="69"/>
      <c r="GE112" s="69"/>
      <c r="GF112" s="69"/>
      <c r="GG112" s="69"/>
      <c r="GH112" s="69"/>
    </row>
    <row r="113" spans="2:190" ht="14.25" hidden="1" customHeight="1" x14ac:dyDescent="0.2">
      <c r="B113" s="232" t="s">
        <v>8</v>
      </c>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276"/>
      <c r="CB113" s="276"/>
      <c r="CC113" s="276"/>
      <c r="CD113" s="276"/>
      <c r="CE113" s="276"/>
      <c r="CF113" s="276"/>
      <c r="CG113" s="276"/>
      <c r="CH113" s="276"/>
      <c r="CI113" s="276"/>
      <c r="CJ113" s="276"/>
      <c r="CK113" s="276"/>
      <c r="CL113" s="276"/>
      <c r="CM113" s="276"/>
      <c r="CN113" s="276"/>
      <c r="CO113" s="276"/>
      <c r="CP113" s="276"/>
      <c r="CQ113" s="276"/>
      <c r="CR113" s="276"/>
      <c r="CS113" s="208"/>
      <c r="CT113" s="208"/>
      <c r="CU113" s="208"/>
      <c r="CV113" s="276"/>
      <c r="CW113" s="276"/>
      <c r="CX113" s="234"/>
      <c r="CY113" s="234"/>
      <c r="CZ113" s="234"/>
      <c r="DA113" s="234"/>
      <c r="DB113" s="234"/>
      <c r="DC113" s="234"/>
      <c r="DD113" s="234"/>
      <c r="DE113" s="234"/>
      <c r="DF113" s="234"/>
      <c r="DG113" s="234"/>
      <c r="DH113" s="234"/>
      <c r="DI113" s="234"/>
      <c r="DJ113" s="19"/>
      <c r="DK113" s="19"/>
      <c r="DL113" s="19"/>
      <c r="DM113" s="19"/>
      <c r="DN113" s="19"/>
      <c r="DO113" s="19"/>
      <c r="DP113" s="19"/>
      <c r="DQ113" s="19"/>
      <c r="DR113" s="19"/>
      <c r="DS113" s="19"/>
      <c r="DT113" s="19"/>
      <c r="DU113" s="19"/>
      <c r="DV113" s="19"/>
      <c r="DW113" s="19"/>
      <c r="DX113" s="19"/>
      <c r="DY113" s="19"/>
      <c r="DZ113" s="19"/>
      <c r="EA113" s="19"/>
      <c r="EB113" s="19"/>
      <c r="EC113" s="549">
        <v>43511</v>
      </c>
      <c r="ED113" s="546"/>
      <c r="EE113" s="546"/>
      <c r="EF113" s="546"/>
      <c r="EG113" s="546"/>
      <c r="EH113" s="546"/>
      <c r="EI113" s="546"/>
      <c r="EJ113" s="546"/>
      <c r="EK113" s="546"/>
      <c r="EL113" s="546"/>
      <c r="EM113" s="546"/>
      <c r="EN113" s="546"/>
      <c r="EO113" s="546"/>
      <c r="EP113" s="546"/>
      <c r="EQ113" s="546"/>
      <c r="ER113" s="546"/>
      <c r="ES113" s="546"/>
      <c r="ET113" s="546"/>
      <c r="EU113" s="235"/>
      <c r="EV113" s="69"/>
      <c r="EW113" s="69"/>
      <c r="EX113" s="69"/>
      <c r="EY113" s="69"/>
      <c r="EZ113" s="69"/>
      <c r="FA113" s="69"/>
      <c r="FB113" s="69"/>
      <c r="FC113" s="69"/>
      <c r="FD113" s="69"/>
      <c r="FE113" s="69"/>
      <c r="FF113" s="69"/>
      <c r="FG113" s="69"/>
      <c r="FH113" s="69"/>
      <c r="FI113" s="69"/>
      <c r="FJ113" s="69"/>
      <c r="FK113" s="69"/>
      <c r="FL113" s="69"/>
      <c r="FM113" s="69"/>
      <c r="FN113" s="69"/>
      <c r="FO113" s="69"/>
      <c r="FP113" s="69"/>
      <c r="FQ113" s="69"/>
      <c r="FR113" s="69"/>
      <c r="FS113" s="69"/>
      <c r="FT113" s="69"/>
      <c r="FU113" s="69"/>
      <c r="FV113" s="69"/>
      <c r="FW113" s="69"/>
      <c r="FX113" s="69"/>
      <c r="FY113" s="69"/>
      <c r="FZ113" s="69"/>
      <c r="GA113" s="69"/>
      <c r="GB113" s="69"/>
      <c r="GC113" s="69"/>
      <c r="GD113" s="69"/>
      <c r="GE113" s="69"/>
      <c r="GF113" s="69"/>
      <c r="GG113" s="69"/>
      <c r="GH113" s="69"/>
    </row>
    <row r="114" spans="2:190" ht="14.25" hidden="1" customHeight="1" x14ac:dyDescent="0.25">
      <c r="B114" s="232" t="s">
        <v>7</v>
      </c>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590">
        <v>42917</v>
      </c>
      <c r="CB114" s="361"/>
      <c r="CC114" s="361"/>
      <c r="CD114" s="361"/>
      <c r="CE114" s="361"/>
      <c r="CF114" s="361"/>
      <c r="CG114" s="361"/>
      <c r="CH114" s="361"/>
      <c r="CI114" s="361"/>
      <c r="CJ114" s="361"/>
      <c r="CK114" s="361"/>
      <c r="CL114" s="361"/>
      <c r="CM114" s="361"/>
      <c r="CN114" s="361"/>
      <c r="CO114" s="361"/>
      <c r="CP114" s="361"/>
      <c r="CQ114" s="361"/>
      <c r="CR114" s="19"/>
      <c r="CS114" s="19"/>
      <c r="CT114" s="19"/>
      <c r="CU114" s="19"/>
      <c r="CV114" s="19"/>
      <c r="CW114" s="19"/>
      <c r="CX114" s="19"/>
      <c r="CY114" s="19"/>
      <c r="CZ114" s="19"/>
      <c r="DA114" s="19"/>
      <c r="DB114" s="19"/>
      <c r="DC114" s="19"/>
      <c r="DD114" s="19"/>
      <c r="DE114" s="19"/>
      <c r="DF114" s="19"/>
      <c r="DG114" s="19"/>
      <c r="DH114" s="19"/>
      <c r="DI114" s="19"/>
      <c r="DJ114" s="550">
        <v>43282</v>
      </c>
      <c r="DK114" s="548"/>
      <c r="DL114" s="548"/>
      <c r="DM114" s="548"/>
      <c r="DN114" s="548"/>
      <c r="DO114" s="548"/>
      <c r="DP114" s="548"/>
      <c r="DQ114" s="548"/>
      <c r="DR114" s="548"/>
      <c r="DS114" s="548"/>
      <c r="DT114" s="548"/>
      <c r="DU114" s="548"/>
      <c r="DV114" s="548"/>
      <c r="DW114" s="548"/>
      <c r="DX114" s="548"/>
      <c r="DY114" s="548"/>
      <c r="DZ114" s="548"/>
      <c r="EA114" s="548"/>
      <c r="EB114" s="19"/>
      <c r="EC114" s="549">
        <v>43282</v>
      </c>
      <c r="ED114" s="546"/>
      <c r="EE114" s="546"/>
      <c r="EF114" s="546"/>
      <c r="EG114" s="546"/>
      <c r="EH114" s="546"/>
      <c r="EI114" s="546"/>
      <c r="EJ114" s="546"/>
      <c r="EK114" s="546"/>
      <c r="EL114" s="546"/>
      <c r="EM114" s="546"/>
      <c r="EN114" s="546"/>
      <c r="EO114" s="546"/>
      <c r="EP114" s="546"/>
      <c r="EQ114" s="546"/>
      <c r="ER114" s="546"/>
      <c r="ES114" s="546"/>
      <c r="ET114" s="546"/>
      <c r="EU114" s="235"/>
      <c r="EV114" s="69"/>
      <c r="EW114" s="69"/>
      <c r="EX114" s="69"/>
      <c r="EY114" s="69"/>
      <c r="EZ114" s="69"/>
      <c r="FA114" s="69"/>
      <c r="FB114" s="69"/>
      <c r="FC114" s="69"/>
      <c r="FD114" s="69"/>
      <c r="FE114" s="69"/>
      <c r="FF114" s="69"/>
      <c r="FG114" s="69"/>
      <c r="FH114" s="69"/>
      <c r="FI114" s="69"/>
      <c r="FJ114" s="69"/>
      <c r="FK114" s="69"/>
      <c r="FL114" s="69"/>
      <c r="FM114" s="69"/>
      <c r="FN114" s="69"/>
      <c r="FO114" s="69"/>
      <c r="FP114" s="69"/>
      <c r="FQ114" s="69"/>
      <c r="FR114" s="69"/>
      <c r="FS114" s="69"/>
      <c r="FT114" s="69"/>
      <c r="FU114" s="69"/>
      <c r="FV114" s="69"/>
      <c r="FW114" s="69"/>
      <c r="FX114" s="69"/>
      <c r="FY114" s="69"/>
      <c r="FZ114" s="69"/>
      <c r="GA114" s="69"/>
      <c r="GB114" s="69"/>
      <c r="GC114" s="69"/>
      <c r="GD114" s="69"/>
      <c r="GE114" s="69"/>
      <c r="GF114" s="69"/>
      <c r="GG114" s="69"/>
      <c r="GH114" s="69"/>
    </row>
    <row r="115" spans="2:190" ht="14.25" hidden="1" customHeight="1" x14ac:dyDescent="0.25">
      <c r="B115" s="232" t="s">
        <v>6</v>
      </c>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551">
        <v>31.03</v>
      </c>
      <c r="CB115" s="548"/>
      <c r="CC115" s="548"/>
      <c r="CD115" s="548"/>
      <c r="CE115" s="548"/>
      <c r="CF115" s="548"/>
      <c r="CG115" s="548"/>
      <c r="CH115" s="548"/>
      <c r="CI115" s="548"/>
      <c r="CJ115" s="548"/>
      <c r="CK115" s="548"/>
      <c r="CL115" s="548"/>
      <c r="CM115" s="548"/>
      <c r="CN115" s="548"/>
      <c r="CO115" s="548"/>
      <c r="CP115" s="548"/>
      <c r="CQ115" s="548"/>
      <c r="CR115" s="19"/>
      <c r="CS115" s="19"/>
      <c r="CT115" s="19"/>
      <c r="CU115" s="19"/>
      <c r="CV115" s="19"/>
      <c r="CW115" s="19"/>
      <c r="CX115" s="19"/>
      <c r="CY115" s="19"/>
      <c r="CZ115" s="19"/>
      <c r="DA115" s="19"/>
      <c r="DB115" s="19"/>
      <c r="DC115" s="19"/>
      <c r="DD115" s="19"/>
      <c r="DE115" s="19"/>
      <c r="DF115" s="19"/>
      <c r="DG115" s="19"/>
      <c r="DH115" s="19"/>
      <c r="DI115" s="19"/>
      <c r="DJ115" s="547">
        <v>32.03</v>
      </c>
      <c r="DK115" s="548"/>
      <c r="DL115" s="548"/>
      <c r="DM115" s="548"/>
      <c r="DN115" s="548"/>
      <c r="DO115" s="548"/>
      <c r="DP115" s="548"/>
      <c r="DQ115" s="548"/>
      <c r="DR115" s="548"/>
      <c r="DS115" s="548"/>
      <c r="DT115" s="548"/>
      <c r="DU115" s="548"/>
      <c r="DV115" s="548"/>
      <c r="DW115" s="548"/>
      <c r="DX115" s="548"/>
      <c r="DY115" s="548"/>
      <c r="DZ115" s="548"/>
      <c r="EA115" s="548"/>
      <c r="EB115" s="19"/>
      <c r="EC115" s="545">
        <f ca="1">IF(EC111&lt;EC114,CA115,DJ115)</f>
        <v>31.03</v>
      </c>
      <c r="ED115" s="546"/>
      <c r="EE115" s="546"/>
      <c r="EF115" s="546"/>
      <c r="EG115" s="546"/>
      <c r="EH115" s="546"/>
      <c r="EI115" s="546"/>
      <c r="EJ115" s="546"/>
      <c r="EK115" s="546"/>
      <c r="EL115" s="546"/>
      <c r="EM115" s="546"/>
      <c r="EN115" s="546"/>
      <c r="EO115" s="546"/>
      <c r="EP115" s="546"/>
      <c r="EQ115" s="546"/>
      <c r="ER115" s="546"/>
      <c r="ES115" s="546"/>
      <c r="ET115" s="546"/>
      <c r="EU115" s="546"/>
      <c r="EV115" s="69"/>
      <c r="EW115" s="69"/>
      <c r="EX115" s="69"/>
      <c r="EY115" s="69"/>
      <c r="EZ115" s="69"/>
      <c r="FA115" s="69"/>
      <c r="FB115" s="69"/>
      <c r="FC115" s="69"/>
      <c r="FD115" s="69"/>
      <c r="FE115" s="69"/>
      <c r="FF115" s="69"/>
      <c r="FG115" s="69"/>
      <c r="FH115" s="69"/>
      <c r="FI115" s="69"/>
      <c r="FJ115" s="69"/>
      <c r="FK115" s="69"/>
      <c r="FL115" s="69"/>
      <c r="FM115" s="69"/>
      <c r="FN115" s="69"/>
      <c r="FO115" s="69"/>
      <c r="FP115" s="69"/>
      <c r="FQ115" s="69"/>
      <c r="FR115" s="69"/>
      <c r="FS115" s="69"/>
      <c r="FT115" s="69"/>
      <c r="FU115" s="69"/>
      <c r="FV115" s="69"/>
      <c r="FW115" s="69"/>
      <c r="FX115" s="69"/>
      <c r="FY115" s="69"/>
      <c r="FZ115" s="69"/>
      <c r="GA115" s="69"/>
      <c r="GB115" s="69"/>
      <c r="GC115" s="69"/>
      <c r="GD115" s="69"/>
      <c r="GE115" s="69"/>
      <c r="GF115" s="69"/>
      <c r="GG115" s="69"/>
      <c r="GH115" s="69"/>
    </row>
    <row r="116" spans="2:190" ht="14.25" hidden="1" customHeight="1" x14ac:dyDescent="0.25">
      <c r="B116" s="232" t="s">
        <v>5</v>
      </c>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551">
        <v>29.69</v>
      </c>
      <c r="CB116" s="548"/>
      <c r="CC116" s="548"/>
      <c r="CD116" s="548"/>
      <c r="CE116" s="548"/>
      <c r="CF116" s="548"/>
      <c r="CG116" s="548"/>
      <c r="CH116" s="548"/>
      <c r="CI116" s="548"/>
      <c r="CJ116" s="548"/>
      <c r="CK116" s="548"/>
      <c r="CL116" s="548"/>
      <c r="CM116" s="548"/>
      <c r="CN116" s="548"/>
      <c r="CO116" s="548"/>
      <c r="CP116" s="548"/>
      <c r="CQ116" s="548"/>
      <c r="CR116" s="19"/>
      <c r="CS116" s="19"/>
      <c r="CT116" s="19"/>
      <c r="CU116" s="19"/>
      <c r="CV116" s="19"/>
      <c r="CW116" s="19"/>
      <c r="CX116" s="19"/>
      <c r="CY116" s="19"/>
      <c r="CZ116" s="19"/>
      <c r="DA116" s="19"/>
      <c r="DB116" s="19"/>
      <c r="DC116" s="19"/>
      <c r="DD116" s="19"/>
      <c r="DE116" s="19"/>
      <c r="DF116" s="19"/>
      <c r="DG116" s="19"/>
      <c r="DH116" s="19"/>
      <c r="DI116" s="19"/>
      <c r="DJ116" s="547">
        <v>30.69</v>
      </c>
      <c r="DK116" s="548"/>
      <c r="DL116" s="548"/>
      <c r="DM116" s="548"/>
      <c r="DN116" s="548"/>
      <c r="DO116" s="548"/>
      <c r="DP116" s="548"/>
      <c r="DQ116" s="548"/>
      <c r="DR116" s="548"/>
      <c r="DS116" s="548"/>
      <c r="DT116" s="548"/>
      <c r="DU116" s="548"/>
      <c r="DV116" s="548"/>
      <c r="DW116" s="548"/>
      <c r="DX116" s="548"/>
      <c r="DY116" s="548"/>
      <c r="DZ116" s="548"/>
      <c r="EA116" s="548"/>
      <c r="EB116" s="19"/>
      <c r="EC116" s="551">
        <f ca="1">IF(EC111&lt;EC114,CA116,DJ116)</f>
        <v>29.69</v>
      </c>
      <c r="ED116" s="546"/>
      <c r="EE116" s="546"/>
      <c r="EF116" s="546"/>
      <c r="EG116" s="546"/>
      <c r="EH116" s="546"/>
      <c r="EI116" s="546"/>
      <c r="EJ116" s="546"/>
      <c r="EK116" s="546"/>
      <c r="EL116" s="546"/>
      <c r="EM116" s="546"/>
      <c r="EN116" s="546"/>
      <c r="EO116" s="546"/>
      <c r="EP116" s="546"/>
      <c r="EQ116" s="546"/>
      <c r="ER116" s="546"/>
      <c r="ES116" s="546"/>
      <c r="ET116" s="546"/>
      <c r="EU116" s="235"/>
      <c r="EV116" s="69"/>
      <c r="EW116" s="69"/>
      <c r="EX116" s="69"/>
      <c r="EY116" s="69"/>
      <c r="EZ116" s="69"/>
      <c r="FA116" s="69"/>
      <c r="FB116" s="69"/>
      <c r="FC116" s="69"/>
      <c r="FD116" s="69"/>
      <c r="FE116" s="69"/>
      <c r="FF116" s="69"/>
      <c r="FG116" s="69"/>
      <c r="FH116" s="69"/>
      <c r="FI116" s="69"/>
      <c r="FJ116" s="69"/>
      <c r="FK116" s="69"/>
      <c r="FL116" s="69"/>
      <c r="FM116" s="69"/>
      <c r="FN116" s="69"/>
      <c r="FO116" s="69"/>
      <c r="FP116" s="69"/>
      <c r="FQ116" s="69"/>
      <c r="FR116" s="69"/>
      <c r="FS116" s="69"/>
      <c r="FT116" s="69"/>
      <c r="FU116" s="69"/>
      <c r="FV116" s="69"/>
      <c r="FW116" s="69"/>
      <c r="FX116" s="69"/>
      <c r="FY116" s="69"/>
      <c r="FZ116" s="69"/>
      <c r="GA116" s="69"/>
      <c r="GB116" s="69"/>
      <c r="GC116" s="69"/>
      <c r="GD116" s="69"/>
      <c r="GE116" s="69"/>
      <c r="GF116" s="69"/>
      <c r="GG116" s="69"/>
      <c r="GH116" s="69"/>
    </row>
    <row r="117" spans="2:190" ht="14.25" hidden="1" customHeight="1" x14ac:dyDescent="0.2">
      <c r="B117" s="232" t="s">
        <v>102</v>
      </c>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276"/>
      <c r="CB117" s="276"/>
      <c r="CC117" s="276"/>
      <c r="CD117" s="276"/>
      <c r="CE117" s="276"/>
      <c r="CF117" s="276"/>
      <c r="CG117" s="276"/>
      <c r="CH117" s="276"/>
      <c r="CI117" s="276"/>
      <c r="CJ117" s="276"/>
      <c r="CK117" s="276"/>
      <c r="CL117" s="276"/>
      <c r="CM117" s="276"/>
      <c r="CN117" s="276"/>
      <c r="CO117" s="276"/>
      <c r="CP117" s="276"/>
      <c r="CQ117" s="276"/>
      <c r="CR117" s="276"/>
      <c r="CS117" s="276"/>
      <c r="CT117" s="276"/>
      <c r="CU117" s="276"/>
      <c r="CV117" s="276"/>
      <c r="CW117" s="276"/>
      <c r="CX117" s="234"/>
      <c r="CY117" s="234"/>
      <c r="CZ117" s="234"/>
      <c r="DA117" s="234"/>
      <c r="DB117" s="234"/>
      <c r="DC117" s="234"/>
      <c r="DD117" s="234"/>
      <c r="DE117" s="234"/>
      <c r="DF117" s="234"/>
      <c r="DG117" s="234"/>
      <c r="DH117" s="234"/>
      <c r="DI117" s="234"/>
      <c r="DJ117" s="19"/>
      <c r="DK117" s="19"/>
      <c r="DL117" s="19"/>
      <c r="DM117" s="19"/>
      <c r="DN117" s="19"/>
      <c r="DO117" s="19"/>
      <c r="DP117" s="19"/>
      <c r="DQ117" s="19"/>
      <c r="DR117" s="19"/>
      <c r="DS117" s="19"/>
      <c r="DT117" s="19"/>
      <c r="DU117" s="19"/>
      <c r="DV117" s="19"/>
      <c r="DW117" s="19"/>
      <c r="DX117" s="19"/>
      <c r="DY117" s="19"/>
      <c r="DZ117" s="19"/>
      <c r="EA117" s="19"/>
      <c r="EB117" s="19"/>
      <c r="EC117" s="551">
        <v>76200</v>
      </c>
      <c r="ED117" s="546"/>
      <c r="EE117" s="546"/>
      <c r="EF117" s="546"/>
      <c r="EG117" s="546"/>
      <c r="EH117" s="546"/>
      <c r="EI117" s="546"/>
      <c r="EJ117" s="546"/>
      <c r="EK117" s="546"/>
      <c r="EL117" s="546"/>
      <c r="EM117" s="546"/>
      <c r="EN117" s="546"/>
      <c r="EO117" s="546"/>
      <c r="EP117" s="546"/>
      <c r="EQ117" s="546"/>
      <c r="ER117" s="546"/>
      <c r="ES117" s="546"/>
      <c r="ET117" s="546"/>
      <c r="EU117" s="235"/>
      <c r="EV117" s="69"/>
      <c r="EW117" s="69"/>
      <c r="EX117" s="69"/>
      <c r="EY117" s="69"/>
      <c r="EZ117" s="69"/>
      <c r="FA117" s="69"/>
      <c r="FB117" s="69"/>
      <c r="FC117" s="69"/>
      <c r="FD117" s="69"/>
      <c r="FE117" s="69"/>
      <c r="FF117" s="69"/>
      <c r="FG117" s="69"/>
      <c r="FH117" s="69"/>
      <c r="FI117" s="69"/>
      <c r="FJ117" s="69"/>
      <c r="FK117" s="69"/>
      <c r="FL117" s="69"/>
      <c r="FM117" s="69"/>
      <c r="FN117" s="69"/>
      <c r="FO117" s="69"/>
      <c r="FP117" s="69"/>
      <c r="FQ117" s="69"/>
      <c r="FR117" s="69"/>
      <c r="FS117" s="69"/>
      <c r="FT117" s="69"/>
      <c r="FU117" s="69"/>
      <c r="FV117" s="69"/>
      <c r="FW117" s="69"/>
      <c r="FX117" s="69"/>
      <c r="FY117" s="69"/>
      <c r="FZ117" s="69"/>
      <c r="GA117" s="69"/>
      <c r="GB117" s="69"/>
      <c r="GC117" s="69"/>
      <c r="GD117" s="69"/>
      <c r="GE117" s="69"/>
      <c r="GF117" s="69"/>
      <c r="GG117" s="69"/>
      <c r="GH117" s="69"/>
    </row>
    <row r="118" spans="2:190" ht="14.25" hidden="1" customHeight="1" x14ac:dyDescent="0.2">
      <c r="B118" s="232" t="s">
        <v>4</v>
      </c>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276"/>
      <c r="CB118" s="276"/>
      <c r="CC118" s="276"/>
      <c r="CD118" s="276"/>
      <c r="CE118" s="276"/>
      <c r="CF118" s="276"/>
      <c r="CG118" s="276"/>
      <c r="CH118" s="276"/>
      <c r="CI118" s="276"/>
      <c r="CJ118" s="276"/>
      <c r="CK118" s="276"/>
      <c r="CL118" s="276"/>
      <c r="CM118" s="276"/>
      <c r="CN118" s="276"/>
      <c r="CO118" s="276"/>
      <c r="CP118" s="276"/>
      <c r="CQ118" s="276"/>
      <c r="CR118" s="276"/>
      <c r="CS118" s="233"/>
      <c r="CT118" s="233"/>
      <c r="CU118" s="233"/>
      <c r="CV118" s="276"/>
      <c r="CW118" s="276"/>
      <c r="CX118" s="234"/>
      <c r="CY118" s="234"/>
      <c r="CZ118" s="234"/>
      <c r="DA118" s="234"/>
      <c r="DB118" s="234"/>
      <c r="DC118" s="234"/>
      <c r="DD118" s="234"/>
      <c r="DE118" s="234"/>
      <c r="DF118" s="234"/>
      <c r="DG118" s="234"/>
      <c r="DH118" s="234"/>
      <c r="DI118" s="234"/>
      <c r="DJ118" s="19"/>
      <c r="DK118" s="19"/>
      <c r="DL118" s="19"/>
      <c r="DM118" s="19"/>
      <c r="DN118" s="19"/>
      <c r="DO118" s="19"/>
      <c r="DP118" s="19"/>
      <c r="DQ118" s="19"/>
      <c r="DR118" s="19"/>
      <c r="DS118" s="19"/>
      <c r="DT118" s="19"/>
      <c r="DU118" s="19"/>
      <c r="DV118" s="19"/>
      <c r="DW118" s="19"/>
      <c r="DX118" s="19"/>
      <c r="DY118" s="19"/>
      <c r="DZ118" s="19"/>
      <c r="EA118" s="19"/>
      <c r="EB118" s="19"/>
      <c r="EC118" s="545">
        <v>1.1193</v>
      </c>
      <c r="ED118" s="546"/>
      <c r="EE118" s="546"/>
      <c r="EF118" s="546"/>
      <c r="EG118" s="546"/>
      <c r="EH118" s="546"/>
      <c r="EI118" s="546"/>
      <c r="EJ118" s="546"/>
      <c r="EK118" s="546"/>
      <c r="EL118" s="546"/>
      <c r="EM118" s="546"/>
      <c r="EN118" s="546"/>
      <c r="EO118" s="546"/>
      <c r="EP118" s="546"/>
      <c r="EQ118" s="546"/>
      <c r="ER118" s="546"/>
      <c r="ES118" s="546"/>
      <c r="ET118" s="546"/>
      <c r="EU118" s="235"/>
      <c r="EV118" s="69"/>
      <c r="EW118" s="69"/>
      <c r="EX118" s="69"/>
      <c r="EY118" s="69"/>
      <c r="EZ118" s="69"/>
      <c r="FA118" s="69"/>
      <c r="FB118" s="69"/>
      <c r="FC118" s="69"/>
      <c r="FD118" s="69"/>
      <c r="FE118" s="69"/>
      <c r="FF118" s="69"/>
      <c r="FG118" s="69"/>
      <c r="FH118" s="69"/>
      <c r="FI118" s="69"/>
      <c r="FJ118" s="69"/>
      <c r="FK118" s="69"/>
      <c r="FL118" s="69"/>
      <c r="FM118" s="69"/>
      <c r="FN118" s="69"/>
      <c r="FO118" s="69"/>
      <c r="FP118" s="69"/>
      <c r="FQ118" s="69"/>
      <c r="FR118" s="69"/>
      <c r="FS118" s="69"/>
      <c r="FT118" s="69"/>
      <c r="FU118" s="69"/>
      <c r="FV118" s="69"/>
      <c r="FW118" s="69"/>
      <c r="FX118" s="69"/>
      <c r="FY118" s="69"/>
      <c r="FZ118" s="69"/>
      <c r="GA118" s="69"/>
      <c r="GB118" s="69"/>
      <c r="GC118" s="69"/>
      <c r="GD118" s="69"/>
      <c r="GE118" s="69"/>
      <c r="GF118" s="69"/>
      <c r="GG118" s="69"/>
      <c r="GH118" s="69"/>
    </row>
    <row r="119" spans="2:190" ht="14.25" hidden="1" customHeight="1" x14ac:dyDescent="0.3">
      <c r="B119" s="232" t="s">
        <v>3</v>
      </c>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225"/>
      <c r="CT119" s="225"/>
      <c r="CU119" s="226"/>
      <c r="CV119" s="277"/>
      <c r="CW119" s="19"/>
      <c r="CX119" s="227"/>
      <c r="CY119" s="227"/>
      <c r="CZ119" s="227"/>
      <c r="DA119" s="227"/>
      <c r="DB119" s="227"/>
      <c r="DC119" s="227"/>
      <c r="DD119" s="228"/>
      <c r="DE119" s="228"/>
      <c r="DF119" s="228"/>
      <c r="DG119" s="228"/>
      <c r="DH119" s="228"/>
      <c r="DI119" s="228"/>
      <c r="DJ119" s="19"/>
      <c r="DK119" s="19"/>
      <c r="DL119" s="19"/>
      <c r="DM119" s="19"/>
      <c r="DN119" s="19"/>
      <c r="DO119" s="19"/>
      <c r="DP119" s="19"/>
      <c r="DQ119" s="19"/>
      <c r="DR119" s="19"/>
      <c r="DS119" s="19"/>
      <c r="DT119" s="19"/>
      <c r="DU119" s="19"/>
      <c r="DV119" s="19"/>
      <c r="DW119" s="19"/>
      <c r="DX119" s="19"/>
      <c r="DY119" s="19"/>
      <c r="DZ119" s="19"/>
      <c r="EA119" s="19"/>
      <c r="EB119" s="19"/>
      <c r="EC119" s="545">
        <v>37103</v>
      </c>
      <c r="ED119" s="546"/>
      <c r="EE119" s="546"/>
      <c r="EF119" s="546"/>
      <c r="EG119" s="546"/>
      <c r="EH119" s="546"/>
      <c r="EI119" s="546"/>
      <c r="EJ119" s="546"/>
      <c r="EK119" s="546"/>
      <c r="EL119" s="546"/>
      <c r="EM119" s="546"/>
      <c r="EN119" s="546"/>
      <c r="EO119" s="546"/>
      <c r="EP119" s="546"/>
      <c r="EQ119" s="546"/>
      <c r="ER119" s="546"/>
      <c r="ES119" s="546"/>
      <c r="ET119" s="546"/>
      <c r="EU119" s="229"/>
      <c r="EV119" s="69"/>
      <c r="EW119" s="69"/>
      <c r="EX119" s="69"/>
      <c r="EY119" s="69"/>
      <c r="EZ119" s="69"/>
      <c r="FA119" s="69"/>
      <c r="FB119" s="69"/>
      <c r="FC119" s="69"/>
      <c r="FD119" s="69"/>
      <c r="FE119" s="69"/>
      <c r="FF119" s="69"/>
      <c r="FG119" s="69"/>
      <c r="FH119" s="69"/>
      <c r="FI119" s="69"/>
      <c r="FJ119" s="69"/>
      <c r="FK119" s="69"/>
      <c r="FL119" s="69"/>
      <c r="FM119" s="69"/>
      <c r="FN119" s="69"/>
      <c r="FO119" s="69"/>
      <c r="FP119" s="69"/>
      <c r="FQ119" s="69"/>
      <c r="FR119" s="69"/>
      <c r="FS119" s="69"/>
      <c r="FT119" s="69"/>
      <c r="FU119" s="69"/>
      <c r="FV119" s="69"/>
      <c r="FW119" s="69"/>
      <c r="FX119" s="69"/>
      <c r="FY119" s="69"/>
      <c r="FZ119" s="69"/>
      <c r="GA119" s="69"/>
      <c r="GB119" s="69"/>
      <c r="GC119" s="69"/>
      <c r="GD119" s="69"/>
      <c r="GE119" s="69"/>
      <c r="GF119" s="69"/>
      <c r="GG119" s="69"/>
      <c r="GH119" s="69"/>
    </row>
    <row r="120" spans="2:190" ht="14.25" hidden="1" customHeight="1" x14ac:dyDescent="0.3">
      <c r="B120" s="232"/>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225"/>
      <c r="CT120" s="225"/>
      <c r="CU120" s="226"/>
      <c r="CV120" s="277"/>
      <c r="CW120" s="236"/>
      <c r="CX120" s="227"/>
      <c r="CY120" s="227"/>
      <c r="CZ120" s="227"/>
      <c r="DA120" s="227"/>
      <c r="DB120" s="227"/>
      <c r="DC120" s="227"/>
      <c r="DD120" s="228"/>
      <c r="DE120" s="228"/>
      <c r="DF120" s="228"/>
      <c r="DG120" s="228"/>
      <c r="DH120" s="228"/>
      <c r="DI120" s="228"/>
      <c r="DJ120" s="228"/>
      <c r="DK120" s="228"/>
      <c r="DL120" s="228"/>
      <c r="DM120" s="228"/>
      <c r="DN120" s="228"/>
      <c r="DO120" s="228"/>
      <c r="DP120" s="225"/>
      <c r="DQ120" s="225"/>
      <c r="DR120" s="225"/>
      <c r="DS120" s="225"/>
      <c r="DT120" s="225"/>
      <c r="DU120" s="225"/>
      <c r="DV120" s="225"/>
      <c r="DW120" s="229"/>
      <c r="DX120" s="229"/>
      <c r="DY120" s="229"/>
      <c r="DZ120" s="229"/>
      <c r="EA120" s="229"/>
      <c r="EB120" s="229"/>
      <c r="EC120" s="229"/>
      <c r="ED120" s="229"/>
      <c r="EE120" s="229"/>
      <c r="EF120" s="229"/>
      <c r="EG120" s="229"/>
      <c r="EH120" s="229"/>
      <c r="EI120" s="231"/>
      <c r="EJ120" s="231"/>
      <c r="EK120" s="231"/>
      <c r="EL120" s="231"/>
      <c r="EM120" s="231"/>
      <c r="EN120" s="231"/>
      <c r="EO120" s="231"/>
      <c r="EP120" s="231"/>
      <c r="EQ120" s="231"/>
      <c r="ER120" s="231"/>
      <c r="ES120" s="231"/>
      <c r="ET120" s="231"/>
      <c r="EU120" s="231"/>
      <c r="EV120" s="69"/>
      <c r="EW120" s="69"/>
      <c r="EX120" s="69"/>
      <c r="EY120" s="69"/>
      <c r="EZ120" s="69"/>
      <c r="FA120" s="69"/>
      <c r="FB120" s="69"/>
      <c r="FC120" s="69"/>
      <c r="FD120" s="69"/>
      <c r="FE120" s="69"/>
      <c r="FF120" s="69"/>
      <c r="FG120" s="69"/>
      <c r="FH120" s="69"/>
      <c r="FI120" s="69"/>
      <c r="FJ120" s="69"/>
      <c r="FK120" s="69"/>
      <c r="FL120" s="69"/>
      <c r="FM120" s="69"/>
      <c r="FN120" s="69"/>
      <c r="FO120" s="69"/>
      <c r="FP120" s="69"/>
      <c r="FQ120" s="69"/>
      <c r="FR120" s="69"/>
      <c r="FS120" s="69"/>
      <c r="FT120" s="69"/>
      <c r="FU120" s="69"/>
      <c r="FV120" s="69"/>
      <c r="FW120" s="69"/>
      <c r="FX120" s="69"/>
      <c r="FY120" s="69"/>
      <c r="FZ120" s="69"/>
      <c r="GA120" s="69"/>
      <c r="GB120" s="69"/>
      <c r="GC120" s="69"/>
      <c r="GD120" s="69"/>
      <c r="GE120" s="69"/>
      <c r="GF120" s="69"/>
      <c r="GG120" s="69"/>
      <c r="GH120" s="69"/>
    </row>
    <row r="121" spans="2:190" ht="14.25" hidden="1" customHeight="1" x14ac:dyDescent="0.2">
      <c r="B121" s="232" t="s">
        <v>2</v>
      </c>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225"/>
      <c r="CT121" s="225"/>
      <c r="CU121" s="226"/>
      <c r="CV121" s="237"/>
      <c r="CW121" s="238"/>
      <c r="CX121" s="227"/>
      <c r="CY121" s="227"/>
      <c r="CZ121" s="227"/>
      <c r="DA121" s="227"/>
      <c r="DB121" s="227"/>
      <c r="DC121" s="227"/>
      <c r="DD121" s="228"/>
      <c r="DE121" s="228"/>
      <c r="DF121" s="228"/>
      <c r="DG121" s="228"/>
      <c r="DH121" s="228"/>
      <c r="DI121" s="228"/>
      <c r="DJ121" s="228"/>
      <c r="DK121" s="228"/>
      <c r="DL121" s="228"/>
      <c r="DM121" s="228"/>
      <c r="DN121" s="228"/>
      <c r="DO121" s="228"/>
      <c r="DP121" s="225"/>
      <c r="DQ121" s="225"/>
      <c r="DR121" s="225"/>
      <c r="DS121" s="225"/>
      <c r="DT121" s="225"/>
      <c r="DU121" s="225"/>
      <c r="DV121" s="225"/>
      <c r="DW121" s="229"/>
      <c r="DX121" s="229"/>
      <c r="DY121" s="229"/>
      <c r="DZ121" s="229"/>
      <c r="EA121" s="229"/>
      <c r="EB121" s="229"/>
      <c r="EC121" s="229"/>
      <c r="ED121" s="229"/>
      <c r="EE121" s="229"/>
      <c r="EF121" s="229"/>
      <c r="EG121" s="229"/>
      <c r="EH121" s="229"/>
      <c r="EI121" s="231"/>
      <c r="EJ121" s="231"/>
      <c r="EK121" s="231"/>
      <c r="EL121" s="231"/>
      <c r="EM121" s="231"/>
      <c r="EN121" s="231"/>
      <c r="EO121" s="231"/>
      <c r="EP121" s="231"/>
      <c r="EQ121" s="231"/>
      <c r="ER121" s="231"/>
      <c r="ES121" s="231"/>
      <c r="ET121" s="231"/>
      <c r="EU121" s="231"/>
      <c r="EV121" s="69"/>
      <c r="EW121" s="69"/>
      <c r="EX121" s="69"/>
      <c r="EY121" s="69"/>
      <c r="EZ121" s="69"/>
      <c r="FA121" s="69"/>
      <c r="FB121" s="69"/>
      <c r="FC121" s="69"/>
      <c r="FD121" s="69"/>
      <c r="FE121" s="69"/>
      <c r="FF121" s="69"/>
      <c r="FG121" s="69"/>
      <c r="FH121" s="69"/>
      <c r="FI121" s="69"/>
      <c r="FJ121" s="69"/>
      <c r="FK121" s="69"/>
      <c r="FL121" s="69"/>
      <c r="FM121" s="69"/>
      <c r="FN121" s="69"/>
      <c r="FO121" s="69"/>
      <c r="FP121" s="69"/>
      <c r="FQ121" s="69"/>
      <c r="FR121" s="69"/>
      <c r="FS121" s="69"/>
      <c r="FT121" s="69"/>
      <c r="FU121" s="69"/>
      <c r="FV121" s="69"/>
      <c r="FW121" s="69"/>
      <c r="FX121" s="69"/>
      <c r="FY121" s="69"/>
      <c r="FZ121" s="69"/>
      <c r="GA121" s="69"/>
      <c r="GB121" s="69"/>
      <c r="GC121" s="69"/>
      <c r="GD121" s="69"/>
      <c r="GE121" s="69"/>
      <c r="GF121" s="69"/>
      <c r="GG121" s="69"/>
      <c r="GH121" s="69"/>
    </row>
    <row r="122" spans="2:190" ht="14.25" hidden="1" customHeight="1" x14ac:dyDescent="0.25">
      <c r="B122" s="232"/>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278" t="s">
        <v>1</v>
      </c>
      <c r="AB122" s="187"/>
      <c r="AC122" s="187"/>
      <c r="AD122" s="187"/>
      <c r="AE122" s="187"/>
      <c r="AF122" s="187"/>
      <c r="AG122" s="187"/>
      <c r="AH122" s="187"/>
      <c r="AI122" s="187"/>
      <c r="AJ122" s="187"/>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225"/>
      <c r="CU122" s="239"/>
      <c r="CV122" s="237"/>
      <c r="CW122" s="238"/>
      <c r="CX122" s="227"/>
      <c r="CY122" s="227"/>
      <c r="CZ122" s="227"/>
      <c r="DA122" s="227"/>
      <c r="DB122" s="227"/>
      <c r="DC122" s="227"/>
      <c r="DD122" s="228"/>
      <c r="DE122" s="228"/>
      <c r="DF122" s="228"/>
      <c r="DG122" s="228"/>
      <c r="DH122" s="228"/>
      <c r="DI122" s="228"/>
      <c r="DJ122" s="228"/>
      <c r="DK122" s="228"/>
      <c r="DL122" s="228"/>
      <c r="DM122" s="228"/>
      <c r="DN122" s="228"/>
      <c r="DO122" s="228"/>
      <c r="DP122" s="225"/>
      <c r="DQ122" s="225"/>
      <c r="DR122" s="225"/>
      <c r="DS122" s="225"/>
      <c r="DT122" s="225"/>
      <c r="DU122" s="225"/>
      <c r="DV122" s="225"/>
      <c r="DW122" s="229"/>
      <c r="DX122" s="229"/>
      <c r="DY122" s="229"/>
      <c r="DZ122" s="229"/>
      <c r="EA122" s="229"/>
      <c r="EB122" s="229"/>
      <c r="EC122" s="229"/>
      <c r="ED122" s="229"/>
      <c r="EE122" s="229"/>
      <c r="EF122" s="229"/>
      <c r="EG122" s="229"/>
      <c r="EH122" s="229"/>
      <c r="EI122" s="231"/>
      <c r="EJ122" s="231"/>
      <c r="EK122" s="231"/>
      <c r="EL122" s="231"/>
      <c r="EM122" s="231"/>
      <c r="EN122" s="231"/>
      <c r="EO122" s="231"/>
      <c r="EP122" s="231"/>
      <c r="EQ122" s="231"/>
      <c r="ER122" s="231"/>
      <c r="ES122" s="231"/>
      <c r="ET122" s="231"/>
      <c r="EU122" s="231"/>
      <c r="EV122" s="69"/>
      <c r="EW122" s="69"/>
      <c r="EX122" s="69"/>
      <c r="EY122" s="69"/>
      <c r="EZ122" s="69"/>
      <c r="FA122" s="69"/>
      <c r="FB122" s="69"/>
      <c r="FC122" s="69"/>
      <c r="FD122" s="69"/>
      <c r="FE122" s="69"/>
      <c r="FF122" s="69"/>
      <c r="FG122" s="69"/>
      <c r="FH122" s="69"/>
      <c r="FI122" s="69"/>
      <c r="FJ122" s="69"/>
      <c r="FK122" s="69"/>
      <c r="FL122" s="69"/>
      <c r="FM122" s="69"/>
      <c r="FN122" s="69"/>
      <c r="FO122" s="69"/>
      <c r="FP122" s="69"/>
      <c r="FQ122" s="69"/>
      <c r="FR122" s="69"/>
      <c r="FS122" s="69"/>
      <c r="FT122" s="69"/>
      <c r="FU122" s="69"/>
      <c r="FV122" s="69"/>
      <c r="FW122" s="69"/>
      <c r="FX122" s="69"/>
      <c r="FY122" s="69"/>
      <c r="FZ122" s="69"/>
      <c r="GA122" s="69"/>
      <c r="GB122" s="69"/>
      <c r="GC122" s="69"/>
      <c r="GD122" s="69"/>
      <c r="GE122" s="69"/>
      <c r="GF122" s="69"/>
      <c r="GG122" s="69"/>
      <c r="GH122" s="69"/>
    </row>
    <row r="123" spans="2:190" ht="14.25" hidden="1" customHeight="1" x14ac:dyDescent="0.25">
      <c r="B123" s="232"/>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278" t="s">
        <v>0</v>
      </c>
      <c r="AB123" s="187"/>
      <c r="AC123" s="187"/>
      <c r="AD123" s="187"/>
      <c r="AE123" s="187"/>
      <c r="AF123" s="187"/>
      <c r="AG123" s="187"/>
      <c r="AH123" s="187"/>
      <c r="AI123" s="187"/>
      <c r="AJ123" s="187"/>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225"/>
      <c r="CU123" s="239"/>
      <c r="CV123" s="237"/>
      <c r="CW123" s="238"/>
      <c r="CX123" s="227"/>
      <c r="CY123" s="227"/>
      <c r="CZ123" s="227"/>
      <c r="DA123" s="227"/>
      <c r="DB123" s="227"/>
      <c r="DC123" s="227"/>
      <c r="DD123" s="228"/>
      <c r="DE123" s="228"/>
      <c r="DF123" s="228"/>
      <c r="DG123" s="228"/>
      <c r="DH123" s="228"/>
      <c r="DI123" s="228"/>
      <c r="DJ123" s="228"/>
      <c r="DK123" s="228"/>
      <c r="DL123" s="228"/>
      <c r="DM123" s="228"/>
      <c r="DN123" s="228"/>
      <c r="DO123" s="228"/>
      <c r="DP123" s="225"/>
      <c r="DQ123" s="225"/>
      <c r="DR123" s="225"/>
      <c r="DS123" s="225"/>
      <c r="DT123" s="225"/>
      <c r="DU123" s="225"/>
      <c r="DV123" s="225"/>
      <c r="DW123" s="229"/>
      <c r="DX123" s="229"/>
      <c r="DY123" s="229"/>
      <c r="DZ123" s="229"/>
      <c r="EA123" s="229"/>
      <c r="EB123" s="229"/>
      <c r="EC123" s="229"/>
      <c r="ED123" s="229"/>
      <c r="EE123" s="229"/>
      <c r="EF123" s="229"/>
      <c r="EG123" s="229"/>
      <c r="EH123" s="229"/>
      <c r="EI123" s="231"/>
      <c r="EJ123" s="231"/>
      <c r="EK123" s="231"/>
      <c r="EL123" s="231"/>
      <c r="EM123" s="231"/>
      <c r="EN123" s="231"/>
      <c r="EO123" s="231"/>
      <c r="EP123" s="231"/>
      <c r="EQ123" s="231"/>
      <c r="ER123" s="231"/>
      <c r="ES123" s="231"/>
      <c r="ET123" s="231"/>
      <c r="EU123" s="231"/>
      <c r="EV123" s="69"/>
      <c r="EW123" s="69"/>
      <c r="EX123" s="69"/>
      <c r="EY123" s="69"/>
      <c r="EZ123" s="69"/>
      <c r="FA123" s="69"/>
      <c r="FB123" s="69"/>
      <c r="FC123" s="69"/>
      <c r="FD123" s="69"/>
      <c r="FE123" s="69"/>
      <c r="FF123" s="69"/>
      <c r="FG123" s="69"/>
      <c r="FH123" s="69"/>
      <c r="FI123" s="69"/>
      <c r="FJ123" s="69"/>
      <c r="FK123" s="69"/>
      <c r="FL123" s="69"/>
      <c r="FM123" s="69"/>
      <c r="FN123" s="69"/>
      <c r="FO123" s="69"/>
      <c r="FP123" s="69"/>
      <c r="FQ123" s="69"/>
      <c r="FR123" s="69"/>
      <c r="FS123" s="69"/>
      <c r="FT123" s="69"/>
      <c r="FU123" s="69"/>
      <c r="FV123" s="69"/>
      <c r="FW123" s="69"/>
      <c r="FX123" s="69"/>
      <c r="FY123" s="69"/>
      <c r="FZ123" s="69"/>
      <c r="GA123" s="69"/>
      <c r="GB123" s="69"/>
      <c r="GC123" s="69"/>
      <c r="GD123" s="69"/>
      <c r="GE123" s="69"/>
      <c r="GF123" s="69"/>
      <c r="GG123" s="69"/>
      <c r="GH123" s="69"/>
    </row>
    <row r="124" spans="2:190" ht="14.25" hidden="1" customHeight="1" x14ac:dyDescent="0.3">
      <c r="B124" s="70"/>
      <c r="CS124" s="73"/>
      <c r="CT124" s="73"/>
      <c r="CU124" s="72"/>
      <c r="CV124" s="71"/>
      <c r="CW124" s="62"/>
      <c r="CX124" s="65"/>
      <c r="CY124" s="65"/>
      <c r="CZ124" s="65"/>
      <c r="DA124" s="65"/>
      <c r="DB124" s="65"/>
      <c r="DC124" s="65"/>
      <c r="DD124" s="66"/>
      <c r="DE124" s="66"/>
      <c r="DF124" s="66"/>
      <c r="DG124" s="66"/>
      <c r="DH124" s="66"/>
      <c r="DI124" s="66"/>
      <c r="DJ124" s="66"/>
      <c r="DK124" s="66"/>
      <c r="DL124" s="66"/>
      <c r="DM124" s="66"/>
      <c r="DN124" s="66"/>
      <c r="DO124" s="66"/>
      <c r="DP124" s="64"/>
      <c r="DQ124" s="64"/>
      <c r="DR124" s="64"/>
      <c r="DS124" s="64"/>
      <c r="DT124" s="64"/>
      <c r="DU124" s="64"/>
      <c r="DV124" s="64"/>
      <c r="DW124" s="67"/>
      <c r="DX124" s="67"/>
      <c r="DY124" s="67"/>
      <c r="DZ124" s="67"/>
      <c r="EA124" s="67"/>
      <c r="EB124" s="67"/>
      <c r="EC124" s="67"/>
      <c r="ED124" s="67"/>
      <c r="EE124" s="67"/>
      <c r="EF124" s="67"/>
      <c r="EG124" s="67"/>
      <c r="EH124" s="67"/>
      <c r="EI124" s="69"/>
      <c r="EJ124" s="69"/>
      <c r="EK124" s="69"/>
      <c r="EL124" s="69"/>
      <c r="EM124" s="69"/>
      <c r="EN124" s="69"/>
      <c r="EO124" s="69"/>
      <c r="EP124" s="69"/>
      <c r="EQ124" s="69"/>
      <c r="ER124" s="69"/>
      <c r="ES124" s="69"/>
      <c r="ET124" s="69"/>
      <c r="EU124" s="69"/>
      <c r="EV124" s="69"/>
      <c r="EW124" s="69"/>
      <c r="EX124" s="69"/>
      <c r="EY124" s="69"/>
      <c r="EZ124" s="69"/>
      <c r="FA124" s="69"/>
      <c r="FB124" s="69"/>
      <c r="FC124" s="69"/>
      <c r="FD124" s="69"/>
      <c r="FE124" s="69"/>
      <c r="FF124" s="69"/>
      <c r="FG124" s="69"/>
      <c r="FH124" s="69"/>
      <c r="FI124" s="69"/>
      <c r="FJ124" s="69"/>
      <c r="FK124" s="69"/>
      <c r="FL124" s="69"/>
      <c r="FM124" s="69"/>
      <c r="FN124" s="69"/>
      <c r="FO124" s="69"/>
      <c r="FP124" s="69"/>
      <c r="FQ124" s="69"/>
      <c r="FR124" s="69"/>
      <c r="FS124" s="69"/>
      <c r="FT124" s="69"/>
      <c r="FU124" s="69"/>
      <c r="FV124" s="69"/>
      <c r="FW124" s="69"/>
      <c r="FX124" s="69"/>
      <c r="FY124" s="69"/>
      <c r="FZ124" s="69"/>
      <c r="GA124" s="69"/>
      <c r="GB124" s="69"/>
      <c r="GC124" s="69"/>
      <c r="GD124" s="69"/>
      <c r="GE124" s="69"/>
      <c r="GF124" s="69"/>
      <c r="GG124" s="69"/>
      <c r="GH124" s="69"/>
    </row>
    <row r="125" spans="2:190" ht="14.25" hidden="1" customHeight="1" x14ac:dyDescent="0.3">
      <c r="B125" s="70"/>
      <c r="CS125" s="73"/>
      <c r="CT125" s="73"/>
      <c r="CU125" s="74"/>
      <c r="CV125" s="71"/>
      <c r="CW125" s="62"/>
      <c r="CX125" s="65"/>
      <c r="CY125" s="65"/>
      <c r="CZ125" s="65"/>
      <c r="DA125" s="65"/>
      <c r="DB125" s="65"/>
      <c r="DC125" s="65"/>
      <c r="DD125" s="66"/>
      <c r="DE125" s="66"/>
      <c r="DF125" s="66"/>
      <c r="DG125" s="66"/>
      <c r="DH125" s="66"/>
      <c r="DI125" s="66"/>
      <c r="DJ125" s="66"/>
      <c r="DK125" s="66"/>
      <c r="DL125" s="66"/>
      <c r="DM125" s="66"/>
      <c r="DN125" s="66"/>
      <c r="DO125" s="66"/>
      <c r="DP125" s="64"/>
      <c r="DQ125" s="64"/>
      <c r="DR125" s="64"/>
      <c r="DS125" s="64"/>
      <c r="DT125" s="64"/>
      <c r="DU125" s="64"/>
      <c r="DV125" s="64"/>
      <c r="DW125" s="67"/>
      <c r="DX125" s="67"/>
      <c r="DY125" s="67"/>
      <c r="DZ125" s="67"/>
      <c r="EA125" s="67"/>
      <c r="EB125" s="67"/>
      <c r="EC125" s="67"/>
      <c r="ED125" s="67"/>
      <c r="EE125" s="67"/>
      <c r="EF125" s="67"/>
      <c r="EG125" s="67"/>
      <c r="EH125" s="67"/>
      <c r="EI125" s="69"/>
      <c r="EJ125" s="69"/>
      <c r="EK125" s="69"/>
      <c r="EL125" s="69"/>
      <c r="EM125" s="69"/>
      <c r="EN125" s="69"/>
      <c r="EO125" s="69"/>
      <c r="EP125" s="69"/>
      <c r="EQ125" s="69"/>
      <c r="ER125" s="69"/>
      <c r="ES125" s="69"/>
      <c r="ET125" s="69"/>
      <c r="EU125" s="69"/>
      <c r="EV125" s="69"/>
      <c r="EW125" s="69"/>
      <c r="EX125" s="69"/>
      <c r="EY125" s="69"/>
      <c r="EZ125" s="69"/>
      <c r="FA125" s="69"/>
      <c r="FB125" s="69"/>
      <c r="FC125" s="69"/>
      <c r="FD125" s="69"/>
      <c r="FE125" s="69"/>
      <c r="FF125" s="69"/>
      <c r="FG125" s="69"/>
      <c r="FH125" s="69"/>
      <c r="FI125" s="69"/>
      <c r="FJ125" s="69"/>
      <c r="FK125" s="69"/>
      <c r="FL125" s="69"/>
      <c r="FM125" s="69"/>
      <c r="FN125" s="69"/>
      <c r="FO125" s="69"/>
      <c r="FP125" s="69"/>
      <c r="FQ125" s="69"/>
      <c r="FR125" s="69"/>
      <c r="FS125" s="69"/>
      <c r="FT125" s="69"/>
      <c r="FU125" s="69"/>
      <c r="FV125" s="69"/>
      <c r="FW125" s="69"/>
      <c r="FX125" s="69"/>
      <c r="FY125" s="69"/>
      <c r="FZ125" s="69"/>
      <c r="GA125" s="69"/>
      <c r="GB125" s="69"/>
      <c r="GC125" s="69"/>
      <c r="GD125" s="69"/>
      <c r="GE125" s="69"/>
      <c r="GF125" s="69"/>
      <c r="GG125" s="69"/>
      <c r="GH125" s="69"/>
    </row>
    <row r="126" spans="2:190" ht="14.25" hidden="1" customHeight="1" x14ac:dyDescent="0.3">
      <c r="B126" s="70"/>
      <c r="CS126" s="73"/>
      <c r="CT126" s="73"/>
      <c r="CU126" s="74"/>
      <c r="CV126" s="71"/>
      <c r="CW126" s="62"/>
      <c r="CX126" s="65"/>
      <c r="CY126" s="65"/>
      <c r="CZ126" s="65"/>
      <c r="DA126" s="65"/>
      <c r="DB126" s="65"/>
      <c r="DC126" s="65"/>
      <c r="DD126" s="66"/>
      <c r="DE126" s="66"/>
      <c r="DF126" s="66"/>
      <c r="DG126" s="66"/>
      <c r="DH126" s="66"/>
      <c r="DI126" s="66"/>
      <c r="DJ126" s="66"/>
      <c r="DK126" s="66"/>
      <c r="DL126" s="66"/>
      <c r="DM126" s="66"/>
      <c r="DN126" s="66"/>
      <c r="DO126" s="66"/>
      <c r="DP126" s="64"/>
      <c r="DQ126" s="64"/>
      <c r="DR126" s="64"/>
      <c r="DS126" s="64"/>
      <c r="DT126" s="64"/>
      <c r="DU126" s="64"/>
      <c r="DV126" s="64"/>
      <c r="DW126" s="67"/>
      <c r="DX126" s="67"/>
      <c r="DY126" s="67"/>
      <c r="DZ126" s="67"/>
      <c r="EA126" s="67"/>
      <c r="EB126" s="67"/>
      <c r="EC126" s="67"/>
      <c r="ED126" s="67"/>
      <c r="EE126" s="67"/>
      <c r="EF126" s="67"/>
      <c r="EG126" s="67"/>
      <c r="EH126" s="67"/>
      <c r="EI126" s="69"/>
      <c r="EJ126" s="69"/>
      <c r="EK126" s="69"/>
      <c r="EL126" s="69"/>
      <c r="EM126" s="69"/>
      <c r="EN126" s="69"/>
      <c r="EO126" s="69"/>
      <c r="EP126" s="69"/>
      <c r="EQ126" s="69"/>
      <c r="ER126" s="69"/>
      <c r="ES126" s="69"/>
      <c r="ET126" s="69"/>
      <c r="EU126" s="69"/>
      <c r="EV126" s="69"/>
      <c r="EW126" s="69"/>
      <c r="EX126" s="69"/>
      <c r="EY126" s="69"/>
      <c r="EZ126" s="69"/>
      <c r="FA126" s="69"/>
      <c r="FB126" s="69"/>
      <c r="FC126" s="69"/>
      <c r="FD126" s="69"/>
      <c r="FE126" s="69"/>
      <c r="FF126" s="69"/>
      <c r="FG126" s="69"/>
      <c r="FH126" s="69"/>
      <c r="FI126" s="69"/>
      <c r="FJ126" s="69"/>
      <c r="FK126" s="69"/>
      <c r="FL126" s="69"/>
      <c r="FM126" s="69"/>
      <c r="FN126" s="69"/>
      <c r="FO126" s="69"/>
      <c r="FP126" s="69"/>
      <c r="FQ126" s="69"/>
      <c r="FR126" s="69"/>
      <c r="FS126" s="69"/>
      <c r="FT126" s="69"/>
      <c r="FU126" s="69"/>
      <c r="FV126" s="69"/>
      <c r="FW126" s="69"/>
      <c r="FX126" s="69"/>
      <c r="FY126" s="69"/>
      <c r="FZ126" s="69"/>
      <c r="GA126" s="69"/>
      <c r="GB126" s="69"/>
      <c r="GC126" s="69"/>
      <c r="GD126" s="69"/>
      <c r="GE126" s="69"/>
      <c r="GF126" s="69"/>
      <c r="GG126" s="69"/>
      <c r="GH126" s="69"/>
    </row>
    <row r="127" spans="2:190" ht="14.25" hidden="1" customHeight="1" x14ac:dyDescent="0.3">
      <c r="B127" s="70"/>
      <c r="CS127" s="75"/>
      <c r="CT127" s="75"/>
      <c r="CU127" s="72"/>
      <c r="CV127" s="71"/>
      <c r="CW127" s="62"/>
      <c r="CX127" s="65"/>
      <c r="CY127" s="65"/>
      <c r="CZ127" s="65"/>
      <c r="DA127" s="65"/>
      <c r="DB127" s="65"/>
      <c r="DC127" s="65"/>
      <c r="DD127" s="66"/>
      <c r="DE127" s="66"/>
      <c r="DF127" s="66"/>
      <c r="DG127" s="66"/>
      <c r="DH127" s="66"/>
      <c r="DI127" s="66"/>
      <c r="DJ127" s="66"/>
      <c r="DK127" s="66"/>
      <c r="DL127" s="66"/>
      <c r="DM127" s="66"/>
      <c r="DN127" s="66"/>
      <c r="DO127" s="66"/>
      <c r="DP127" s="64"/>
      <c r="DQ127" s="64"/>
      <c r="DR127" s="64"/>
      <c r="DS127" s="64"/>
      <c r="DT127" s="64"/>
      <c r="DU127" s="64"/>
      <c r="DV127" s="64"/>
      <c r="DW127" s="67"/>
      <c r="DX127" s="67"/>
      <c r="DY127" s="67"/>
      <c r="DZ127" s="67"/>
      <c r="EA127" s="67"/>
      <c r="EB127" s="67"/>
      <c r="EC127" s="67"/>
      <c r="ED127" s="67"/>
      <c r="EE127" s="67"/>
      <c r="EF127" s="67"/>
      <c r="EG127" s="67"/>
      <c r="EH127" s="67"/>
      <c r="EI127" s="69"/>
      <c r="EJ127" s="69"/>
      <c r="EK127" s="69"/>
      <c r="EL127" s="69"/>
      <c r="EM127" s="69"/>
      <c r="EN127" s="69"/>
      <c r="EO127" s="69"/>
      <c r="EP127" s="69"/>
      <c r="EQ127" s="69"/>
      <c r="ER127" s="69"/>
      <c r="ES127" s="69"/>
      <c r="ET127" s="69"/>
      <c r="EU127" s="69"/>
      <c r="EV127" s="69"/>
      <c r="EW127" s="69"/>
      <c r="EX127" s="69"/>
      <c r="EY127" s="69"/>
      <c r="EZ127" s="69"/>
      <c r="FA127" s="69"/>
      <c r="FB127" s="69"/>
      <c r="FC127" s="69"/>
      <c r="FD127" s="69"/>
      <c r="FE127" s="69"/>
      <c r="FF127" s="69"/>
      <c r="FG127" s="69"/>
      <c r="FH127" s="69"/>
      <c r="FI127" s="69"/>
      <c r="FJ127" s="69"/>
      <c r="FK127" s="69"/>
      <c r="FL127" s="69"/>
      <c r="FM127" s="69"/>
      <c r="FN127" s="69"/>
      <c r="FO127" s="69"/>
      <c r="FP127" s="69"/>
      <c r="FQ127" s="69"/>
      <c r="FR127" s="69"/>
      <c r="FS127" s="69"/>
      <c r="FT127" s="69"/>
      <c r="FU127" s="69"/>
      <c r="FV127" s="69"/>
      <c r="FW127" s="69"/>
      <c r="FX127" s="69"/>
      <c r="FY127" s="69"/>
      <c r="FZ127" s="69"/>
      <c r="GA127" s="69"/>
      <c r="GB127" s="69"/>
      <c r="GC127" s="69"/>
      <c r="GD127" s="69"/>
      <c r="GE127" s="69"/>
      <c r="GF127" s="69"/>
      <c r="GG127" s="69"/>
      <c r="GH127" s="69"/>
    </row>
    <row r="128" spans="2:190" ht="20.25" hidden="1" x14ac:dyDescent="0.3">
      <c r="CS128" s="73"/>
      <c r="CT128" s="73"/>
      <c r="CU128" s="62" t="e">
        <f>IF(#REF!="www.rente-atz.de","",".")</f>
        <v>#REF!</v>
      </c>
      <c r="CV128" s="62"/>
      <c r="CW128" s="62"/>
      <c r="CX128" s="62"/>
      <c r="CY128" s="62"/>
      <c r="CZ128" s="62"/>
      <c r="DA128" s="62"/>
      <c r="DB128" s="62"/>
      <c r="DC128" s="62"/>
    </row>
    <row r="129" spans="97:107" ht="20.25" hidden="1" x14ac:dyDescent="0.3">
      <c r="CS129" s="73"/>
      <c r="CT129" s="73"/>
      <c r="CU129" s="62"/>
      <c r="CV129" s="62"/>
      <c r="CW129" s="62"/>
      <c r="CX129" s="62"/>
      <c r="CY129" s="62"/>
      <c r="CZ129" s="62"/>
      <c r="DA129" s="62"/>
      <c r="DB129" s="62"/>
      <c r="DC129" s="62"/>
    </row>
    <row r="130" spans="97:107" ht="20.25" hidden="1" x14ac:dyDescent="0.3">
      <c r="CU130" s="62"/>
      <c r="CV130" s="62"/>
      <c r="CW130" s="62"/>
      <c r="CX130" s="62"/>
      <c r="CY130" s="62"/>
      <c r="CZ130" s="62"/>
      <c r="DA130" s="62"/>
      <c r="DB130" s="62"/>
      <c r="DC130" s="62"/>
    </row>
    <row r="131" spans="97:107" s="1" customFormat="1" ht="20.25" hidden="1" x14ac:dyDescent="0.3">
      <c r="CU131" s="74"/>
      <c r="CV131" s="74"/>
      <c r="CW131" s="74"/>
      <c r="CX131" s="74"/>
      <c r="CY131" s="74"/>
      <c r="CZ131" s="74"/>
      <c r="DA131" s="74"/>
      <c r="DB131" s="74"/>
      <c r="DC131" s="74"/>
    </row>
    <row r="132" spans="97:107" s="1" customFormat="1" hidden="1" x14ac:dyDescent="0.2"/>
    <row r="133" spans="97:107" s="1" customFormat="1" hidden="1" x14ac:dyDescent="0.2"/>
    <row r="134" spans="97:107" s="1" customFormat="1" hidden="1" x14ac:dyDescent="0.2"/>
    <row r="135" spans="97:107" s="1" customFormat="1" hidden="1" x14ac:dyDescent="0.2"/>
    <row r="136" spans="97:107" s="1" customFormat="1" hidden="1" x14ac:dyDescent="0.2"/>
    <row r="137" spans="97:107" s="1" customFormat="1" hidden="1" x14ac:dyDescent="0.2"/>
    <row r="138" spans="97:107" s="1" customFormat="1" hidden="1" x14ac:dyDescent="0.2"/>
    <row r="139" spans="97:107" s="1" customFormat="1" hidden="1" x14ac:dyDescent="0.2"/>
    <row r="140" spans="97:107" s="27" customFormat="1" ht="14.25" hidden="1" x14ac:dyDescent="0.2"/>
    <row r="141" spans="97:107" s="27" customFormat="1" ht="14.25" hidden="1" x14ac:dyDescent="0.2"/>
    <row r="142" spans="97:107" s="27" customFormat="1" ht="14.25" hidden="1" x14ac:dyDescent="0.2"/>
    <row r="143" spans="97:107" s="27" customFormat="1" ht="14.25" hidden="1" x14ac:dyDescent="0.2"/>
    <row r="144" spans="97:107" s="27" customFormat="1" ht="14.25" hidden="1" x14ac:dyDescent="0.2"/>
    <row r="145" s="27" customFormat="1" ht="14.25" hidden="1" x14ac:dyDescent="0.2"/>
    <row r="146" s="27" customFormat="1" ht="14.25" hidden="1" x14ac:dyDescent="0.2"/>
    <row r="147" s="27" customFormat="1" ht="14.25" hidden="1" x14ac:dyDescent="0.2"/>
    <row r="148" s="27" customFormat="1" ht="14.25" hidden="1" x14ac:dyDescent="0.2"/>
    <row r="149" s="27" customFormat="1" ht="14.25" hidden="1" x14ac:dyDescent="0.2"/>
    <row r="150" s="27" customFormat="1" ht="14.25" hidden="1" x14ac:dyDescent="0.2"/>
    <row r="151" s="27" customFormat="1" ht="14.25" hidden="1" x14ac:dyDescent="0.2"/>
    <row r="152" s="27" customFormat="1" ht="14.25" hidden="1" x14ac:dyDescent="0.2"/>
    <row r="153" s="27" customFormat="1" ht="14.25" hidden="1" x14ac:dyDescent="0.2"/>
    <row r="154" s="27" customFormat="1" ht="14.25" hidden="1" x14ac:dyDescent="0.2"/>
    <row r="155" s="27" customFormat="1" ht="14.25" hidden="1" x14ac:dyDescent="0.2"/>
    <row r="156" s="27" customFormat="1" ht="14.25" hidden="1" x14ac:dyDescent="0.2"/>
    <row r="157" s="27" customFormat="1" ht="14.25" hidden="1" x14ac:dyDescent="0.2"/>
    <row r="158" s="27" customFormat="1" ht="14.25" hidden="1" x14ac:dyDescent="0.2"/>
    <row r="159" s="27" customFormat="1" ht="14.25" hidden="1" x14ac:dyDescent="0.2"/>
    <row r="160" s="27" customFormat="1" ht="14.25" hidden="1" x14ac:dyDescent="0.2"/>
    <row r="161" s="27" customFormat="1" ht="14.25" hidden="1" x14ac:dyDescent="0.2"/>
    <row r="162" s="27" customFormat="1" ht="14.25" hidden="1" x14ac:dyDescent="0.2"/>
    <row r="163" s="27" customFormat="1" ht="14.25" hidden="1" x14ac:dyDescent="0.2"/>
    <row r="164" s="27" customFormat="1" ht="14.25" hidden="1" x14ac:dyDescent="0.2"/>
    <row r="165" s="27" customFormat="1" ht="14.25" hidden="1" x14ac:dyDescent="0.2"/>
    <row r="166" s="27" customFormat="1" ht="14.25" hidden="1" x14ac:dyDescent="0.2"/>
    <row r="167" s="27" customFormat="1" ht="14.25" hidden="1" x14ac:dyDescent="0.2"/>
    <row r="168" s="27" customFormat="1" ht="14.25" hidden="1" x14ac:dyDescent="0.2"/>
    <row r="169" s="27" customFormat="1" ht="14.25" hidden="1" x14ac:dyDescent="0.2"/>
    <row r="170" s="27" customFormat="1" ht="14.25" hidden="1" x14ac:dyDescent="0.2"/>
    <row r="171" s="27" customFormat="1" ht="14.25" hidden="1" x14ac:dyDescent="0.2"/>
    <row r="172" s="27" customFormat="1" ht="14.25" hidden="1" x14ac:dyDescent="0.2"/>
    <row r="173" s="27" customFormat="1" ht="14.25" hidden="1" x14ac:dyDescent="0.2"/>
    <row r="174" s="27" customFormat="1" ht="14.25" hidden="1" x14ac:dyDescent="0.2"/>
    <row r="175" s="27" customFormat="1" ht="14.25" hidden="1" x14ac:dyDescent="0.2"/>
    <row r="176" s="27" customFormat="1" ht="14.25" hidden="1" x14ac:dyDescent="0.2"/>
    <row r="177" s="27" customFormat="1" ht="14.25" hidden="1" x14ac:dyDescent="0.2"/>
    <row r="178" s="27" customFormat="1" ht="14.25" hidden="1" x14ac:dyDescent="0.2"/>
    <row r="179" s="27" customFormat="1" ht="14.25" hidden="1" x14ac:dyDescent="0.2"/>
    <row r="180" s="27" customFormat="1" ht="14.25" hidden="1" x14ac:dyDescent="0.2"/>
    <row r="181" s="27" customFormat="1" ht="14.25" hidden="1" x14ac:dyDescent="0.2"/>
    <row r="182" s="27" customFormat="1" ht="14.25" hidden="1" x14ac:dyDescent="0.2"/>
    <row r="183" s="27" customFormat="1" ht="14.25" hidden="1" x14ac:dyDescent="0.2"/>
    <row r="184" s="27" customFormat="1" ht="14.25" hidden="1" x14ac:dyDescent="0.2"/>
    <row r="185" s="27" customFormat="1" ht="14.25" hidden="1" x14ac:dyDescent="0.2"/>
    <row r="186" s="27" customFormat="1" ht="14.25" hidden="1" x14ac:dyDescent="0.2"/>
    <row r="187" s="27" customFormat="1" ht="1.5" customHeight="1" x14ac:dyDescent="0.2"/>
    <row r="188" s="27" customFormat="1" ht="14.25" x14ac:dyDescent="0.2"/>
    <row r="189" s="27" customFormat="1" ht="14.25" x14ac:dyDescent="0.2"/>
    <row r="190" s="27" customFormat="1" ht="14.25" x14ac:dyDescent="0.2"/>
    <row r="191" s="27" customFormat="1" ht="14.25" x14ac:dyDescent="0.2"/>
    <row r="192" s="27" customFormat="1" ht="14.25" x14ac:dyDescent="0.2"/>
    <row r="193" spans="102:106" s="27" customFormat="1" ht="14.25" x14ac:dyDescent="0.2"/>
    <row r="194" spans="102:106" s="27" customFormat="1" ht="14.25" x14ac:dyDescent="0.2"/>
    <row r="195" spans="102:106" s="27" customFormat="1" ht="14.25" x14ac:dyDescent="0.2"/>
    <row r="196" spans="102:106" s="27" customFormat="1" ht="14.25" x14ac:dyDescent="0.2">
      <c r="CX196" s="76"/>
    </row>
    <row r="197" spans="102:106" s="27" customFormat="1" ht="14.25" x14ac:dyDescent="0.2">
      <c r="CX197" s="76"/>
    </row>
    <row r="198" spans="102:106" s="27" customFormat="1" ht="14.25" x14ac:dyDescent="0.2"/>
    <row r="199" spans="102:106" s="27" customFormat="1" ht="14.25" x14ac:dyDescent="0.2"/>
    <row r="200" spans="102:106" s="27" customFormat="1" ht="14.25" x14ac:dyDescent="0.2"/>
    <row r="201" spans="102:106" s="27" customFormat="1" ht="14.25" x14ac:dyDescent="0.2"/>
    <row r="202" spans="102:106" s="27" customFormat="1" ht="14.25" x14ac:dyDescent="0.2"/>
    <row r="203" spans="102:106" s="27" customFormat="1" ht="14.25" x14ac:dyDescent="0.2"/>
    <row r="204" spans="102:106" s="27" customFormat="1" ht="14.25" x14ac:dyDescent="0.2"/>
    <row r="205" spans="102:106" s="27" customFormat="1" ht="14.25" x14ac:dyDescent="0.2"/>
    <row r="206" spans="102:106" s="27" customFormat="1" ht="14.25" x14ac:dyDescent="0.2">
      <c r="CX206" s="96"/>
      <c r="CY206" s="104"/>
      <c r="DA206" s="105"/>
      <c r="DB206" s="105"/>
    </row>
    <row r="207" spans="102:106" s="27" customFormat="1" ht="14.25" x14ac:dyDescent="0.2">
      <c r="CX207" s="96"/>
      <c r="CY207" s="104"/>
      <c r="DA207" s="105"/>
      <c r="DB207" s="105"/>
    </row>
    <row r="208" spans="102:106" s="27" customFormat="1" ht="14.25" x14ac:dyDescent="0.2">
      <c r="CX208" s="96"/>
      <c r="CY208" s="104"/>
      <c r="DA208" s="105"/>
      <c r="DB208" s="105"/>
    </row>
  </sheetData>
  <sheetProtection password="8977" sheet="1" objects="1" scenarios="1" selectLockedCells="1"/>
  <mergeCells count="98">
    <mergeCell ref="BL35:DY35"/>
    <mergeCell ref="FY37:GL37"/>
    <mergeCell ref="AF51:AO51"/>
    <mergeCell ref="BW52:CF52"/>
    <mergeCell ref="AS52:BV52"/>
    <mergeCell ref="CJ52:DM52"/>
    <mergeCell ref="EA52:FD52"/>
    <mergeCell ref="DV7:DX8"/>
    <mergeCell ref="CR11:EG13"/>
    <mergeCell ref="DY7:EB8"/>
    <mergeCell ref="BY11:CM11"/>
    <mergeCell ref="EC7:EG8"/>
    <mergeCell ref="DQ7:DU8"/>
    <mergeCell ref="BJ7:CM8"/>
    <mergeCell ref="BJ21:BX22"/>
    <mergeCell ref="BJ14:BX14"/>
    <mergeCell ref="BY14:CM14"/>
    <mergeCell ref="BJ9:CM10"/>
    <mergeCell ref="BJ12:BX13"/>
    <mergeCell ref="BY12:CM13"/>
    <mergeCell ref="BJ11:BX11"/>
    <mergeCell ref="EH7:EX7"/>
    <mergeCell ref="EH8:EX8"/>
    <mergeCell ref="CA114:CQ114"/>
    <mergeCell ref="BF6:CQ6"/>
    <mergeCell ref="B6:AS6"/>
    <mergeCell ref="B21:BI22"/>
    <mergeCell ref="B23:BI24"/>
    <mergeCell ref="B44:M44"/>
    <mergeCell ref="D26:FR26"/>
    <mergeCell ref="B15:BI16"/>
    <mergeCell ref="B17:BI18"/>
    <mergeCell ref="N44:Y44"/>
    <mergeCell ref="D27:FR27"/>
    <mergeCell ref="B42:AU42"/>
    <mergeCell ref="BY21:CM22"/>
    <mergeCell ref="BJ15:BX16"/>
    <mergeCell ref="BJ20:BX20"/>
    <mergeCell ref="BY20:CM20"/>
    <mergeCell ref="CR15:EG18"/>
    <mergeCell ref="CA116:CQ116"/>
    <mergeCell ref="EC116:ET116"/>
    <mergeCell ref="BJ62:FA62"/>
    <mergeCell ref="A66:GM67"/>
    <mergeCell ref="A65:GM65"/>
    <mergeCell ref="CA115:CQ115"/>
    <mergeCell ref="EC109:ET109"/>
    <mergeCell ref="EC110:ET110"/>
    <mergeCell ref="FB58:FU58"/>
    <mergeCell ref="FB62:FU62"/>
    <mergeCell ref="BV58:FA58"/>
    <mergeCell ref="B45:M46"/>
    <mergeCell ref="FE51:FN51"/>
    <mergeCell ref="N45:Y46"/>
    <mergeCell ref="BW51:CF51"/>
    <mergeCell ref="DN51:DW51"/>
    <mergeCell ref="EA53:EP53"/>
    <mergeCell ref="CJ53:CY53"/>
    <mergeCell ref="AS53:BH53"/>
    <mergeCell ref="DN52:DW52"/>
    <mergeCell ref="B53:Q53"/>
    <mergeCell ref="B52:AE52"/>
    <mergeCell ref="AP51:BE51"/>
    <mergeCell ref="B51:AE51"/>
    <mergeCell ref="B47:Y47"/>
    <mergeCell ref="B49:AY49"/>
    <mergeCell ref="BY23:CM24"/>
    <mergeCell ref="CR7:DP8"/>
    <mergeCell ref="B9:BI10"/>
    <mergeCell ref="B7:BI8"/>
    <mergeCell ref="EC119:ET119"/>
    <mergeCell ref="DJ116:EA116"/>
    <mergeCell ref="EC111:ET111"/>
    <mergeCell ref="EC112:EU112"/>
    <mergeCell ref="EC113:ET113"/>
    <mergeCell ref="DJ114:EA114"/>
    <mergeCell ref="DJ115:EA115"/>
    <mergeCell ref="EC115:EU115"/>
    <mergeCell ref="EC114:ET114"/>
    <mergeCell ref="EC117:ET117"/>
    <mergeCell ref="EC118:ET118"/>
    <mergeCell ref="B12:BI13"/>
    <mergeCell ref="AT44:BF44"/>
    <mergeCell ref="FB45:GM46"/>
    <mergeCell ref="FB44:GM44"/>
    <mergeCell ref="A69:GM69"/>
    <mergeCell ref="B2:AD2"/>
    <mergeCell ref="AF52:AO52"/>
    <mergeCell ref="FE52:FN52"/>
    <mergeCell ref="B37:Y37"/>
    <mergeCell ref="B38:Y38"/>
    <mergeCell ref="B39:Y39"/>
    <mergeCell ref="B40:Y40"/>
    <mergeCell ref="X4:AS4"/>
    <mergeCell ref="BY15:CM16"/>
    <mergeCell ref="BJ17:CM18"/>
    <mergeCell ref="CR21:EG24"/>
    <mergeCell ref="BJ23:BX24"/>
  </mergeCells>
  <conditionalFormatting sqref="CV19:CW19 BJ20:BJ24 BY20:BY24 BY29 BJ28:BJ29 AV42">
    <cfRule type="expression" dxfId="31" priority="106" stopIfTrue="1">
      <formula>$EC$111&gt;$EC$113</formula>
    </cfRule>
  </conditionalFormatting>
  <conditionalFormatting sqref="FO63:FT63 FB62 FT60:FT61 A59:FX59 FB58 FV58:FX58 A63:BO63 A61:EO61 A62:BI62 FD51 AY58:BI58 B42 BF52:BF53 N44:N45 DZ47:EA47 FY48 O52:AC53 AX52:AX53 V48 B48:N48 BZ47 DH47:DX47 CG51:CM51 B58:AW58 GL34 B34 BK58:BV58 B53:O53 CJ53:CQ53 B52:B53 CJ52:CJ53 AS52:AS53 DA52:DF53 AO53 AS53:AZ53 DR53:DW53 EA52:EQ53 FO54:FT55 FE53:FU53 BJ45:EP46 FG42 AY42:BU42 AV42:AW42 CS41:DC41 AL41:CM41 CP41:CQ41 CP30:CQ34 AL30:CM34 CS30:DC34 EB30:EX34 DE30:DG34 CU56:CZ57 EY56:FT57 DO56:EK57 A30:A58 CS36:DC36 AL36:CM36 AL35:BK35 CP36:CQ36 ES35:EX35 AL37:CD40 B37:B38 DC38:DC40 CJ35 DE36:DG36 DE38:DG41 CL35:CN35 EB36:EX36 EB38:EX41 ES37:EX37 DI35:DY35">
    <cfRule type="expression" dxfId="30" priority="44">
      <formula>"wenn('Re-Prognose plus'!$EC$90:$ET$90&gt;30.06.2018"</formula>
    </cfRule>
  </conditionalFormatting>
  <conditionalFormatting sqref="B7:BI24 BJ11:CM18 BJ20:CM24 CR7:EG13 CR15:EG24 DH14:EG14 CS14:DF14">
    <cfRule type="expression" dxfId="29" priority="43">
      <formula>$X$4="Netze BW"</formula>
    </cfRule>
  </conditionalFormatting>
  <conditionalFormatting sqref="BJ7:CM10">
    <cfRule type="expression" dxfId="28" priority="42">
      <formula>$X$4="Netze BW"</formula>
    </cfRule>
  </conditionalFormatting>
  <conditionalFormatting sqref="EP61:FA61">
    <cfRule type="expression" dxfId="27" priority="25">
      <formula>"wenn('Re-Prognose plus'!$EC$90:$ET$90&gt;30.06.2018"</formula>
    </cfRule>
  </conditionalFormatting>
  <conditionalFormatting sqref="BJ62">
    <cfRule type="expression" dxfId="26" priority="23">
      <formula>"wenn('Re-Prognose plus'!$EC$90&gt;31.1.2018"</formula>
    </cfRule>
  </conditionalFormatting>
  <conditionalFormatting sqref="B49">
    <cfRule type="expression" dxfId="25" priority="16">
      <formula>"wenn('Re-Prognose plus'!$EC$90:$ET$90&gt;30.06.2018"</formula>
    </cfRule>
  </conditionalFormatting>
  <conditionalFormatting sqref="AZ49">
    <cfRule type="expression" dxfId="24" priority="14">
      <formula>"wenn('Re-Prognose plus'!$EC$90:$ET$90&gt;30.06.2018"</formula>
    </cfRule>
  </conditionalFormatting>
  <conditionalFormatting sqref="B39">
    <cfRule type="expression" dxfId="23" priority="4">
      <formula>"wenn('Re-Prognose plus'!$EC$90:$ET$90&gt;30.06.2018"</formula>
    </cfRule>
  </conditionalFormatting>
  <conditionalFormatting sqref="B40">
    <cfRule type="expression" dxfId="22" priority="3">
      <formula>"wenn('Re-Prognose plus'!$EC$90:$ET$90&gt;30.06.2018"</formula>
    </cfRule>
  </conditionalFormatting>
  <conditionalFormatting sqref="A60:FA60">
    <cfRule type="cellIs" dxfId="21" priority="1" operator="equal">
      <formula>$DQ$7*12+$DY$7-1</formula>
    </cfRule>
    <cfRule type="cellIs" dxfId="20" priority="2" operator="equal">
      <formula>$DQ$7*12+$DY$7</formula>
    </cfRule>
  </conditionalFormatting>
  <dataValidations xWindow="1089" yWindow="371" count="18">
    <dataValidation type="decimal" allowBlank="1" showInputMessage="1" showErrorMessage="1" sqref="FK108:GC110" xr:uid="{00000000-0002-0000-0000-000000000000}">
      <formula1>0</formula1>
      <formula2>18</formula2>
    </dataValidation>
    <dataValidation type="whole" allowBlank="1" showInputMessage="1" showErrorMessage="1" sqref="N45 BY28:BY29 CJ51 BY23:BY25 BY21:CM22" xr:uid="{00000000-0002-0000-0000-000002000000}">
      <formula1>0</formula1>
      <formula2>11</formula2>
    </dataValidation>
    <dataValidation type="whole" allowBlank="1" showInputMessage="1" showErrorMessage="1" errorTitle="Beitragsbemessungsgrenze" error="Die Eingabe überschreitet die Beitragsbemessungsgrenze. Hier können nur Werte bis zur Beitragsbemessungsgrenze des Vorjahres eingegeben werden." sqref="BJ12:BX13" xr:uid="{BBA16A75-8E3A-4D25-959E-377AC57AF082}">
      <formula1>0</formula1>
      <formula2>76200</formula2>
    </dataValidation>
    <dataValidation type="date" allowBlank="1" showInputMessage="1" showErrorMessage="1" sqref="CV19:CW19" xr:uid="{4317C742-0598-421E-A69C-34A6D054FC6B}">
      <formula1>39082</formula1>
      <formula2>TODAY()</formula2>
    </dataValidation>
    <dataValidation type="date" allowBlank="1" showInputMessage="1" showErrorMessage="1" sqref="BJ7:CM8" xr:uid="{A9205D7F-9684-43A3-86B7-B40AF82FCBE5}">
      <formula1>16438</formula1>
      <formula2>36525</formula2>
    </dataValidation>
    <dataValidation type="whole" allowBlank="1" showInputMessage="1" showErrorMessage="1" errorTitle="Beitragsbemessungsgrenz" error="Die Eingabe überschreitet die Beitragsbemessungsgrenze. Hier können nur Werte bis zur Beitragsbemessungsgrenze des Vorjahres eingegeben werden." sqref="BY12:BY13" xr:uid="{5EB0C6EC-A820-4729-9364-090AF9E3BD3E}">
      <formula1>0</formula1>
      <formula2>68400</formula2>
    </dataValidation>
    <dataValidation type="whole" allowBlank="1" showInputMessage="1" showErrorMessage="1" prompt="maximal 12 Monate möglich, nicht gleichzeitig mit ATZ, EP 85% von Arbeit" sqref="GY53" xr:uid="{C191E640-5D90-4739-9CD0-16559F6CD588}">
      <formula1>0</formula1>
      <formula2>12</formula2>
    </dataValidation>
    <dataValidation type="decimal" allowBlank="1" showInputMessage="1" showErrorMessage="1" errorTitle="hoher Wert" error="Der eingegebene Wert ist unrealistisch hoch. Bei so vielen Entgeltpunkten hat man eine auskömmliche Rente." sqref="BY15:BY16 BJ15:BJ16" xr:uid="{72535EFA-28AC-4189-BC3A-3C4AD34A2213}">
      <formula1>0</formula1>
      <formula2>100</formula2>
    </dataValidation>
    <dataValidation type="list" allowBlank="1" showInputMessage="1" showErrorMessage="1" sqref="BJ9:BK10 B38:Y40" xr:uid="{C2F54E3C-1179-4EFC-8830-C7A12492C1E9}">
      <formula1>$AA$122:$AA$123</formula1>
    </dataValidation>
    <dataValidation type="whole" allowBlank="1" showInputMessage="1" showErrorMessage="1" sqref="FO52:FU53" xr:uid="{4DBF7104-4E2D-440F-86CE-EE2DBCABD5E5}">
      <formula1>0</formula1>
      <formula2>EH117/12</formula2>
    </dataValidation>
    <dataValidation type="date" allowBlank="1" showInputMessage="1" showErrorMessage="1" errorTitle="Datumsformat/ Zukunft" error="Der Eingegebene Wert ist kein korrektes Datumsformat oder liegt in der Zukunft. " sqref="BJ17:CM18" xr:uid="{72C373BF-92CA-4CB0-9CDE-4999E80C2DAD}">
      <formula1>42368</formula1>
      <formula2>TODAY()</formula2>
    </dataValidation>
    <dataValidation type="whole" allowBlank="1" showInputMessage="1" showErrorMessage="1" sqref="BJ28:BJ29 BJ25 BJ23:BX24" xr:uid="{964BA294-685F-45CF-952C-6C2321EB83FD}">
      <formula1>63</formula1>
      <formula2>67</formula2>
    </dataValidation>
    <dataValidation type="whole" allowBlank="1" showInputMessage="1" showErrorMessage="1" sqref="B45 BJ21:BX22" xr:uid="{00000000-0002-0000-0000-000003000000}">
      <formula1>60</formula1>
      <formula2>67</formula2>
    </dataValidation>
    <dataValidation type="whole" allowBlank="1" showInputMessage="1" showErrorMessage="1" prompt="nur gerade Anzahl an Monaten bis 120 möglich, nicht gleichzeitig mit Transfergesellschaft auswählen" sqref="BW52:CF52" xr:uid="{9030E6E0-BE3E-46E2-9ACB-C1F190CD7FB6}">
      <formula1>0</formula1>
      <formula2>120</formula2>
    </dataValidation>
    <dataValidation type="whole" allowBlank="1" showInputMessage="1" showErrorMessage="1" prompt="bis max. 12 Monate möglich, nicht gleichzeitig mit Altersteilzeit auswählen" sqref="AF52:AO52" xr:uid="{644FF5E2-4855-4A55-A7FA-9B6F3C987410}">
      <formula1>0</formula1>
      <formula2>12</formula2>
    </dataValidation>
    <dataValidation type="whole" allowBlank="1" showInputMessage="1" showErrorMessage="1" prompt="bis zu max. 24 Monaten möglich, bei gleichzeitiger Angabe von Altersteilzeit, wird das ALG I vom ATZ-Entgelt berechnet" sqref="DN52:DW52" xr:uid="{4CD1255F-32F0-4DAC-ACEA-65FDA9F53942}">
      <formula1>0</formula1>
      <formula2>24</formula2>
    </dataValidation>
    <dataValidation type="whole" allowBlank="1" showInputMessage="1" showErrorMessage="1" prompt="Eingabe bis max. 36 Monate möglich" sqref="FE52:FN52" xr:uid="{C0064428-0406-4D14-83D9-54E583C20326}">
      <formula1>0</formula1>
      <formula2>36</formula2>
    </dataValidation>
    <dataValidation type="date" allowBlank="1" showInputMessage="1" showErrorMessage="1" sqref="B37:Y37" xr:uid="{A0BD089A-9BF4-46E7-99F0-EC56FA3A0D75}">
      <formula1>18994</formula1>
      <formula2>36525</formula2>
    </dataValidation>
  </dataValidations>
  <hyperlinks>
    <hyperlink ref="B2" r:id="rId1" xr:uid="{00000000-0004-0000-0000-000001000000}"/>
  </hyperlinks>
  <pageMargins left="0.31496062992125984" right="0.31496062992125984" top="0.59055118110236227" bottom="0.27559055118110237" header="0.31496062992125984" footer="0.31496062992125984"/>
  <pageSetup paperSize="9" orientation="landscape" verticalDpi="4294967293" r:id="rId2"/>
  <headerFooter alignWithMargins="0"/>
  <ignoredErrors>
    <ignoredError sqref="BJ21 BJ23 BY21 BY23 BJ15" unlockedFormula="1"/>
  </ignoredErrors>
  <drawing r:id="rId3"/>
  <legacyDrawing r:id="rId4"/>
  <extLst>
    <ext xmlns:x14="http://schemas.microsoft.com/office/spreadsheetml/2009/9/main" uri="{78C0D931-6437-407d-A8EE-F0AAD7539E65}">
      <x14:conditionalFormattings>
        <x14:conditionalFormatting xmlns:xm="http://schemas.microsoft.com/office/excel/2006/main">
          <x14:cfRule type="cellIs" priority="117" operator="between" id="{443A8A05-B0CC-4B54-AB3F-B79BB0D348A7}">
            <xm:f>'RE-P Nebenrechnung'!$A$12</xm:f>
            <xm:f>'RE-P Nebenrechnung'!$A$13-1</xm:f>
            <x14:dxf>
              <fill>
                <patternFill patternType="solid">
                  <bgColor rgb="FFFF9933"/>
                </patternFill>
              </fill>
            </x14:dxf>
          </x14:cfRule>
          <x14:cfRule type="cellIs" priority="118" operator="between" id="{56A5AD7D-465B-4EDB-ABF5-F2D0667ED73B}">
            <xm:f>'RE-P Nebenrechnung'!$A$13</xm:f>
            <xm:f>'RE-P Nebenrechnung'!$A$15</xm:f>
            <x14:dxf>
              <fill>
                <patternFill patternType="solid">
                  <bgColor theme="0" tint="-0.24994659260841701"/>
                </patternFill>
              </fill>
            </x14:dxf>
          </x14:cfRule>
          <xm:sqref>BJ46:EP46</xm:sqref>
        </x14:conditionalFormatting>
        <x14:conditionalFormatting xmlns:xm="http://schemas.microsoft.com/office/excel/2006/main">
          <x14:cfRule type="cellIs" priority="45" operator="between" id="{2262FD1A-57B7-477D-B463-FB1BF09DE15C}">
            <xm:f>'RE-P Nebenrechnung'!$I$5</xm:f>
            <xm:f>'RE-P Nebenrechnung'!$I$6</xm:f>
            <x14:dxf>
              <fill>
                <patternFill>
                  <bgColor rgb="FF00B0F0"/>
                </patternFill>
              </fill>
            </x14:dxf>
          </x14:cfRule>
          <x14:cfRule type="cellIs" priority="46" operator="between" id="{43A25AF0-3760-4BD7-9974-B836FF7508BD}">
            <xm:f>'RE-P Nebenrechnung'!$F$5</xm:f>
            <xm:f>'RE-P Nebenrechnung'!$G$6</xm:f>
            <x14:dxf>
              <fill>
                <patternFill>
                  <bgColor rgb="FF92D050"/>
                </patternFill>
              </fill>
            </x14:dxf>
          </x14:cfRule>
          <x14:cfRule type="cellIs" priority="47" operator="between" id="{5C0AC81E-6A7D-4FAE-83C0-D75E4DE716BE}">
            <xm:f>'RE-P Nebenrechnung'!$J$5</xm:f>
            <xm:f>'RE-P Nebenrechnung'!$J$6</xm:f>
            <x14:dxf>
              <fill>
                <patternFill>
                  <bgColor theme="5" tint="-0.24994659260841701"/>
                </patternFill>
              </fill>
            </x14:dxf>
          </x14:cfRule>
          <x14:cfRule type="cellIs" priority="48" operator="between" id="{84CEFAB1-A802-4AF5-9A51-70053C7064E4}">
            <xm:f>'RE-P Nebenrechnung'!$H$5</xm:f>
            <xm:f>'RE-P Nebenrechnung'!$H$6</xm:f>
            <x14:dxf>
              <font>
                <strike val="0"/>
              </font>
              <fill>
                <patternFill>
                  <bgColor rgb="FFFFFF00"/>
                </patternFill>
              </fill>
            </x14:dxf>
          </x14:cfRule>
          <xm:sqref>A61:EO61</xm:sqref>
        </x14:conditionalFormatting>
        <x14:conditionalFormatting xmlns:xm="http://schemas.microsoft.com/office/excel/2006/main">
          <x14:cfRule type="cellIs" priority="38" operator="between" id="{B222B8A5-DEFA-47BC-A057-11DAF1660FB1}">
            <xm:f>'RE-P Nebenrechnung'!$A$15+1</xm:f>
            <xm:f>808</xm:f>
            <x14:dxf>
              <fill>
                <patternFill patternType="none">
                  <bgColor auto="1"/>
                </patternFill>
              </fill>
            </x14:dxf>
          </x14:cfRule>
          <xm:sqref>BJ46:EP46</xm:sqref>
        </x14:conditionalFormatting>
        <x14:conditionalFormatting xmlns:xm="http://schemas.microsoft.com/office/excel/2006/main">
          <x14:cfRule type="cellIs" priority="37" operator="between" id="{63C10586-E533-4FF9-8779-F3366CE7CBF5}">
            <xm:f>'RE-P Nebenrechnung'!$A$16</xm:f>
            <xm:f>808</xm:f>
            <x14:dxf>
              <fill>
                <patternFill>
                  <bgColor theme="0" tint="-4.9989318521683403E-2"/>
                </patternFill>
              </fill>
            </x14:dxf>
          </x14:cfRule>
          <xm:sqref>A61:EO61</xm:sqref>
        </x14:conditionalFormatting>
        <x14:conditionalFormatting xmlns:xm="http://schemas.microsoft.com/office/excel/2006/main">
          <x14:cfRule type="cellIs" priority="26" operator="between" id="{5C42EA86-B31E-4F53-8506-97B7AF5703FB}">
            <xm:f>'RE-P Nebenrechnung'!$I$5</xm:f>
            <xm:f>'RE-P Nebenrechnung'!$I$6</xm:f>
            <x14:dxf>
              <fill>
                <patternFill>
                  <bgColor rgb="FF00B0F0"/>
                </patternFill>
              </fill>
            </x14:dxf>
          </x14:cfRule>
          <x14:cfRule type="cellIs" priority="27" operator="between" id="{5CFFBB84-CB3D-415F-A888-31034EA1F9B3}">
            <xm:f>'RE-P Nebenrechnung'!$F$5</xm:f>
            <xm:f>'RE-P Nebenrechnung'!$G$6</xm:f>
            <x14:dxf>
              <fill>
                <patternFill>
                  <bgColor rgb="FF92D050"/>
                </patternFill>
              </fill>
            </x14:dxf>
          </x14:cfRule>
          <x14:cfRule type="cellIs" priority="28" operator="between" id="{55D2832E-CBBE-4351-9E94-A8FEB8540364}">
            <xm:f>'RE-P Nebenrechnung'!$J$5</xm:f>
            <xm:f>'RE-P Nebenrechnung'!$J$6</xm:f>
            <x14:dxf>
              <fill>
                <patternFill>
                  <bgColor theme="5" tint="-0.24994659260841701"/>
                </patternFill>
              </fill>
            </x14:dxf>
          </x14:cfRule>
          <x14:cfRule type="cellIs" priority="29" operator="between" id="{4B467FAD-75DF-4A56-9DC5-25E3450FE6DB}">
            <xm:f>'RE-P Nebenrechnung'!$H$5</xm:f>
            <xm:f>'RE-P Nebenrechnung'!$H$6</xm:f>
            <x14:dxf>
              <font>
                <strike val="0"/>
              </font>
              <fill>
                <patternFill>
                  <bgColor rgb="FFFFFF00"/>
                </patternFill>
              </fill>
            </x14:dxf>
          </x14:cfRule>
          <xm:sqref>EP61:FA61</xm:sqref>
        </x14:conditionalFormatting>
        <x14:conditionalFormatting xmlns:xm="http://schemas.microsoft.com/office/excel/2006/main">
          <x14:cfRule type="cellIs" priority="24" operator="between" id="{F9837098-F110-4DBE-923A-259A47DF79FA}">
            <xm:f>'RE-P Nebenrechnung'!$A$16</xm:f>
            <xm:f>815</xm:f>
            <x14:dxf>
              <fill>
                <patternFill>
                  <bgColor theme="7" tint="0.59996337778862885"/>
                </patternFill>
              </fill>
            </x14:dxf>
          </x14:cfRule>
          <xm:sqref>A61:FA61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1CFF-93C2-43E8-90F3-9F3FDECC0DB3}">
  <dimension ref="B1:AD49"/>
  <sheetViews>
    <sheetView zoomScaleNormal="100" workbookViewId="0">
      <selection activeCell="P49" sqref="P49:T49"/>
    </sheetView>
  </sheetViews>
  <sheetFormatPr baseColWidth="10" defaultRowHeight="15" x14ac:dyDescent="0.25"/>
  <cols>
    <col min="1" max="1" width="0.5703125" style="193" customWidth="1"/>
    <col min="2" max="9" width="3.7109375" style="193" customWidth="1"/>
    <col min="10" max="10" width="0.85546875" style="193" customWidth="1"/>
    <col min="11" max="16" width="3.7109375" style="193" customWidth="1"/>
    <col min="17" max="17" width="4.85546875" style="193" customWidth="1"/>
    <col min="18" max="30" width="3.7109375" style="193" customWidth="1"/>
    <col min="31" max="31" width="252.7109375" style="193" customWidth="1"/>
    <col min="32" max="16384" width="11.42578125" style="193"/>
  </cols>
  <sheetData>
    <row r="1" spans="2:30" ht="6" customHeight="1" thickBot="1" x14ac:dyDescent="0.3"/>
    <row r="2" spans="2:30" ht="15.75" x14ac:dyDescent="0.25">
      <c r="B2" s="627" t="s">
        <v>223</v>
      </c>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9"/>
    </row>
    <row r="3" spans="2:30" ht="3" customHeight="1" x14ac:dyDescent="0.25">
      <c r="B3" s="194"/>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6"/>
    </row>
    <row r="4" spans="2:30" ht="117.75" customHeight="1" thickBot="1" x14ac:dyDescent="0.3">
      <c r="B4" s="630" t="s">
        <v>224</v>
      </c>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2"/>
    </row>
    <row r="5" spans="2:30" ht="6" customHeight="1" thickBot="1" x14ac:dyDescent="0.3"/>
    <row r="6" spans="2:30" ht="15.75" x14ac:dyDescent="0.25">
      <c r="B6" s="633"/>
      <c r="C6" s="634"/>
      <c r="D6" s="634"/>
      <c r="E6" s="634"/>
      <c r="F6" s="634"/>
      <c r="G6" s="634"/>
      <c r="H6" s="634"/>
      <c r="I6" s="634"/>
      <c r="J6" s="634"/>
      <c r="K6" s="634"/>
      <c r="L6" s="634"/>
      <c r="M6" s="634"/>
      <c r="N6" s="634"/>
      <c r="O6" s="634"/>
      <c r="P6" s="634"/>
      <c r="Q6" s="634"/>
      <c r="R6" s="634"/>
      <c r="S6" s="634"/>
      <c r="T6" s="634"/>
      <c r="U6" s="634"/>
      <c r="V6" s="634"/>
      <c r="W6" s="634"/>
      <c r="X6" s="634"/>
      <c r="Y6" s="634"/>
      <c r="Z6" s="634"/>
      <c r="AA6" s="634"/>
      <c r="AB6" s="634"/>
      <c r="AC6" s="634"/>
      <c r="AD6" s="635"/>
    </row>
    <row r="7" spans="2:30" ht="15.75" x14ac:dyDescent="0.25">
      <c r="B7" s="319"/>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1"/>
    </row>
    <row r="8" spans="2:30" ht="15.75" x14ac:dyDescent="0.25">
      <c r="B8" s="319"/>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1"/>
    </row>
    <row r="9" spans="2:30" ht="15.75" x14ac:dyDescent="0.25">
      <c r="B9" s="319"/>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1"/>
    </row>
    <row r="10" spans="2:30" ht="15.75" x14ac:dyDescent="0.25">
      <c r="B10" s="319"/>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1"/>
    </row>
    <row r="11" spans="2:30" ht="15.75" x14ac:dyDescent="0.25">
      <c r="B11" s="319"/>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1"/>
    </row>
    <row r="12" spans="2:30" ht="15.75" x14ac:dyDescent="0.25">
      <c r="B12" s="319"/>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1"/>
    </row>
    <row r="13" spans="2:30" ht="15.75" x14ac:dyDescent="0.25">
      <c r="B13" s="319"/>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1"/>
    </row>
    <row r="14" spans="2:30" ht="15.75" x14ac:dyDescent="0.25">
      <c r="B14" s="319"/>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1"/>
    </row>
    <row r="15" spans="2:30" ht="15.75" x14ac:dyDescent="0.25">
      <c r="B15" s="319"/>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1"/>
    </row>
    <row r="16" spans="2:30" ht="15.75" x14ac:dyDescent="0.25">
      <c r="B16" s="319"/>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1"/>
    </row>
    <row r="17" spans="2:30" ht="15.75" x14ac:dyDescent="0.25">
      <c r="B17" s="319"/>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1"/>
    </row>
    <row r="18" spans="2:30" ht="15.75" x14ac:dyDescent="0.25">
      <c r="B18" s="319"/>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1"/>
    </row>
    <row r="19" spans="2:30" ht="15.75" x14ac:dyDescent="0.25">
      <c r="B19" s="319"/>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1"/>
    </row>
    <row r="20" spans="2:30" ht="15.75" x14ac:dyDescent="0.25">
      <c r="B20" s="319"/>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1"/>
    </row>
    <row r="21" spans="2:30" ht="15.75" x14ac:dyDescent="0.25">
      <c r="B21" s="319"/>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1"/>
    </row>
    <row r="22" spans="2:30" ht="15.75" x14ac:dyDescent="0.25">
      <c r="B22" s="319"/>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1"/>
    </row>
    <row r="23" spans="2:30" ht="15.75" x14ac:dyDescent="0.25">
      <c r="B23" s="319"/>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1"/>
    </row>
    <row r="24" spans="2:30" ht="15.75" x14ac:dyDescent="0.2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1"/>
    </row>
    <row r="25" spans="2:30" ht="15.75" x14ac:dyDescent="0.25">
      <c r="B25" s="319"/>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1"/>
    </row>
    <row r="26" spans="2:30" ht="15.75" x14ac:dyDescent="0.25">
      <c r="B26" s="319"/>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1"/>
    </row>
    <row r="27" spans="2:30" ht="15.75" x14ac:dyDescent="0.25">
      <c r="B27" s="319"/>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1"/>
    </row>
    <row r="28" spans="2:30" ht="15.75" x14ac:dyDescent="0.25">
      <c r="B28" s="319"/>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1"/>
    </row>
    <row r="29" spans="2:30" ht="15.75" x14ac:dyDescent="0.25">
      <c r="B29" s="319"/>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1"/>
    </row>
    <row r="30" spans="2:30" ht="3" customHeight="1" x14ac:dyDescent="0.25">
      <c r="B30" s="194"/>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6"/>
    </row>
    <row r="31" spans="2:30" ht="15.75" x14ac:dyDescent="0.25">
      <c r="B31" s="197" t="s">
        <v>225</v>
      </c>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6"/>
    </row>
    <row r="32" spans="2:30" x14ac:dyDescent="0.25">
      <c r="B32" s="194" t="s">
        <v>226</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6"/>
    </row>
    <row r="33" spans="2:30" x14ac:dyDescent="0.25">
      <c r="B33" s="194" t="s">
        <v>227</v>
      </c>
      <c r="C33" s="195"/>
      <c r="D33" s="195"/>
      <c r="E33" s="195"/>
      <c r="F33" s="195"/>
      <c r="G33" s="195"/>
      <c r="H33" s="195"/>
      <c r="I33" s="195"/>
      <c r="J33" s="195"/>
      <c r="K33" s="195"/>
      <c r="L33" s="195"/>
      <c r="M33" s="195"/>
      <c r="N33" s="195"/>
      <c r="O33" s="195"/>
      <c r="P33" s="195"/>
      <c r="Q33" s="195"/>
      <c r="R33" s="636" t="s">
        <v>217</v>
      </c>
      <c r="S33" s="636"/>
      <c r="T33" s="636"/>
      <c r="U33" s="636"/>
      <c r="V33" s="636"/>
      <c r="W33" s="195" t="s">
        <v>228</v>
      </c>
      <c r="X33" s="195"/>
      <c r="Y33" s="195"/>
      <c r="Z33" s="195"/>
      <c r="AA33" s="195"/>
      <c r="AB33" s="195"/>
      <c r="AC33" s="195"/>
      <c r="AD33" s="196"/>
    </row>
    <row r="34" spans="2:30" x14ac:dyDescent="0.25">
      <c r="B34" s="194" t="s">
        <v>229</v>
      </c>
      <c r="C34" s="195"/>
      <c r="D34" s="195"/>
      <c r="E34" s="195"/>
      <c r="F34" s="195"/>
      <c r="G34" s="195"/>
      <c r="H34" s="637" t="s">
        <v>218</v>
      </c>
      <c r="I34" s="637"/>
      <c r="J34" s="637"/>
      <c r="K34" s="195" t="s">
        <v>230</v>
      </c>
      <c r="L34" s="195"/>
      <c r="M34" s="195"/>
      <c r="N34" s="195"/>
      <c r="O34" s="195"/>
      <c r="P34" s="195"/>
      <c r="Q34" s="195"/>
      <c r="R34" s="195"/>
      <c r="S34" s="195"/>
      <c r="T34" s="195"/>
      <c r="U34" s="195"/>
      <c r="V34" s="195"/>
      <c r="W34" s="195"/>
      <c r="X34" s="195"/>
      <c r="Y34" s="195"/>
      <c r="Z34" s="195"/>
      <c r="AA34" s="195"/>
      <c r="AB34" s="195"/>
      <c r="AC34" s="195"/>
      <c r="AD34" s="196"/>
    </row>
    <row r="35" spans="2:30" x14ac:dyDescent="0.25">
      <c r="B35" s="198" t="s">
        <v>231</v>
      </c>
      <c r="C35" s="195"/>
      <c r="D35" s="195"/>
      <c r="E35" s="195"/>
      <c r="F35" s="195"/>
      <c r="G35" s="195"/>
      <c r="H35" s="199"/>
      <c r="I35" s="195"/>
      <c r="J35" s="195"/>
      <c r="K35" s="195"/>
      <c r="L35" s="195"/>
      <c r="M35" s="195"/>
      <c r="N35" s="195"/>
      <c r="O35" s="195"/>
      <c r="P35" s="195"/>
      <c r="Q35" s="195"/>
      <c r="R35" s="195"/>
      <c r="S35" s="195"/>
      <c r="T35" s="195"/>
      <c r="U35" s="195"/>
      <c r="V35" s="195"/>
      <c r="W35" s="195"/>
      <c r="X35" s="195"/>
      <c r="Y35" s="195"/>
      <c r="Z35" s="195"/>
      <c r="AA35" s="195"/>
      <c r="AB35" s="195"/>
      <c r="AC35" s="195"/>
      <c r="AD35" s="196"/>
    </row>
    <row r="36" spans="2:30" ht="3" customHeight="1" x14ac:dyDescent="0.25">
      <c r="B36" s="194"/>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6"/>
    </row>
    <row r="37" spans="2:30" ht="15.75" x14ac:dyDescent="0.25">
      <c r="B37" s="200" t="s">
        <v>232</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6"/>
    </row>
    <row r="38" spans="2:30" x14ac:dyDescent="0.25">
      <c r="B38" s="201" t="s">
        <v>233</v>
      </c>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6"/>
    </row>
    <row r="39" spans="2:30" ht="3" customHeight="1" x14ac:dyDescent="0.25">
      <c r="B39" s="194"/>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6"/>
    </row>
    <row r="40" spans="2:30" ht="15.75" x14ac:dyDescent="0.25">
      <c r="B40" s="200" t="s">
        <v>191</v>
      </c>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6"/>
    </row>
    <row r="41" spans="2:30" x14ac:dyDescent="0.25">
      <c r="B41" s="201" t="s">
        <v>234</v>
      </c>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6"/>
    </row>
    <row r="42" spans="2:30" ht="3" customHeight="1" x14ac:dyDescent="0.25">
      <c r="B42" s="194"/>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6"/>
    </row>
    <row r="43" spans="2:30" x14ac:dyDescent="0.25">
      <c r="B43" s="202" t="s">
        <v>235</v>
      </c>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6"/>
    </row>
    <row r="44" spans="2:30" ht="15.75" thickBot="1" x14ac:dyDescent="0.3">
      <c r="B44" s="322" t="s">
        <v>236</v>
      </c>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5"/>
    </row>
    <row r="45" spans="2:30" ht="6" customHeight="1" thickBot="1" x14ac:dyDescent="0.3"/>
    <row r="46" spans="2:30" ht="15.75" x14ac:dyDescent="0.25">
      <c r="B46" s="638" t="s">
        <v>237</v>
      </c>
      <c r="C46" s="639"/>
      <c r="D46" s="639"/>
      <c r="E46" s="639"/>
      <c r="F46" s="639"/>
      <c r="G46" s="639"/>
      <c r="H46" s="639"/>
      <c r="I46" s="639"/>
      <c r="J46" s="639"/>
      <c r="K46" s="639"/>
      <c r="L46" s="639"/>
      <c r="M46" s="639"/>
      <c r="N46" s="639"/>
      <c r="O46" s="639"/>
      <c r="P46" s="639"/>
      <c r="Q46" s="639"/>
      <c r="R46" s="639"/>
      <c r="S46" s="639"/>
      <c r="T46" s="639"/>
      <c r="U46" s="639"/>
      <c r="V46" s="639"/>
      <c r="W46" s="639"/>
      <c r="X46" s="639"/>
      <c r="Y46" s="639"/>
      <c r="Z46" s="639"/>
      <c r="AA46" s="639"/>
      <c r="AB46" s="639"/>
      <c r="AC46" s="639"/>
      <c r="AD46" s="640"/>
    </row>
    <row r="47" spans="2:30" ht="15" customHeight="1" x14ac:dyDescent="0.25">
      <c r="B47" s="623" t="s">
        <v>238</v>
      </c>
      <c r="C47" s="624"/>
      <c r="D47" s="624"/>
      <c r="E47" s="624"/>
      <c r="F47" s="624"/>
      <c r="G47" s="624"/>
      <c r="H47" s="624"/>
      <c r="I47" s="624"/>
      <c r="J47" s="624"/>
      <c r="K47" s="624"/>
      <c r="L47" s="624"/>
      <c r="M47" s="624"/>
      <c r="N47" s="624"/>
      <c r="O47" s="624"/>
      <c r="P47" s="624"/>
      <c r="Q47" s="624"/>
      <c r="R47" s="624"/>
      <c r="S47" s="624"/>
      <c r="T47" s="624"/>
      <c r="U47" s="624"/>
      <c r="V47" s="624"/>
      <c r="W47" s="624"/>
      <c r="X47" s="624"/>
      <c r="Y47" s="624"/>
      <c r="Z47" s="624"/>
      <c r="AA47" s="624"/>
      <c r="AB47" s="624"/>
      <c r="AC47" s="624"/>
      <c r="AD47" s="625"/>
    </row>
    <row r="48" spans="2:30" ht="15" customHeight="1" x14ac:dyDescent="0.25">
      <c r="B48" s="623"/>
      <c r="C48" s="624"/>
      <c r="D48" s="624"/>
      <c r="E48" s="624"/>
      <c r="F48" s="624"/>
      <c r="G48" s="624"/>
      <c r="H48" s="624"/>
      <c r="I48" s="624"/>
      <c r="J48" s="624"/>
      <c r="K48" s="624"/>
      <c r="L48" s="624"/>
      <c r="M48" s="624"/>
      <c r="N48" s="624"/>
      <c r="O48" s="624"/>
      <c r="P48" s="624"/>
      <c r="Q48" s="624"/>
      <c r="R48" s="624"/>
      <c r="S48" s="624"/>
      <c r="T48" s="624"/>
      <c r="U48" s="624"/>
      <c r="V48" s="624"/>
      <c r="W48" s="624"/>
      <c r="X48" s="624"/>
      <c r="Y48" s="624"/>
      <c r="Z48" s="624"/>
      <c r="AA48" s="624"/>
      <c r="AB48" s="624"/>
      <c r="AC48" s="624"/>
      <c r="AD48" s="625"/>
    </row>
    <row r="49" spans="2:30" ht="15.75" thickBot="1" x14ac:dyDescent="0.3">
      <c r="B49" s="203" t="s">
        <v>239</v>
      </c>
      <c r="C49" s="204"/>
      <c r="D49" s="204"/>
      <c r="E49" s="204"/>
      <c r="F49" s="204"/>
      <c r="G49" s="204"/>
      <c r="H49" s="204"/>
      <c r="I49" s="204"/>
      <c r="J49" s="204"/>
      <c r="K49" s="204"/>
      <c r="L49" s="204"/>
      <c r="M49" s="204"/>
      <c r="N49" s="204"/>
      <c r="O49" s="204"/>
      <c r="P49" s="626" t="s">
        <v>219</v>
      </c>
      <c r="Q49" s="626"/>
      <c r="R49" s="626"/>
      <c r="S49" s="626"/>
      <c r="T49" s="626"/>
      <c r="U49" s="204"/>
      <c r="V49" s="204"/>
      <c r="W49" s="204"/>
      <c r="X49" s="204"/>
      <c r="Y49" s="204"/>
      <c r="Z49" s="204"/>
      <c r="AA49" s="204"/>
      <c r="AB49" s="204"/>
      <c r="AC49" s="204"/>
      <c r="AD49" s="205"/>
    </row>
  </sheetData>
  <sheetProtection password="DFA8" sheet="1" objects="1" scenarios="1" selectLockedCells="1"/>
  <mergeCells count="8">
    <mergeCell ref="B47:AD48"/>
    <mergeCell ref="P49:T49"/>
    <mergeCell ref="B2:AD2"/>
    <mergeCell ref="B4:AD4"/>
    <mergeCell ref="B6:AD6"/>
    <mergeCell ref="R33:V33"/>
    <mergeCell ref="H34:J34"/>
    <mergeCell ref="B46:AD46"/>
  </mergeCells>
  <hyperlinks>
    <hyperlink ref="R33" r:id="rId1" xr:uid="{15E7C30A-7AEF-4F4C-A483-73104B9D1FE0}"/>
    <hyperlink ref="H34" r:id="rId2" xr:uid="{BC4B970D-F1B6-4C28-8415-ACCFF5811FF5}"/>
    <hyperlink ref="P49" r:id="rId3" display="https://www.clever-in-rente.de/demoversion-testen/" xr:uid="{1E2266A8-F1B0-43CB-8C1F-D89829AC5CD6}"/>
    <hyperlink ref="H34:J34" r:id="rId4" display="Oktober" xr:uid="{054495A6-155C-4CEA-B9E2-64E50ACAB656}"/>
  </hyperlinks>
  <pageMargins left="0.7" right="0.7" top="0.78740157499999996" bottom="0.78740157499999996"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1249F-2E6B-486A-ADA0-012E318F5415}">
  <dimension ref="A1"/>
  <sheetViews>
    <sheetView showGridLines="0" workbookViewId="0">
      <selection activeCell="K1" sqref="K1"/>
    </sheetView>
  </sheetViews>
  <sheetFormatPr baseColWidth="10" defaultRowHeight="15" x14ac:dyDescent="0.25"/>
  <cols>
    <col min="1" max="1" width="11.42578125" customWidth="1"/>
  </cols>
  <sheetData>
    <row r="1" ht="15" customHeight="1" x14ac:dyDescent="0.25"/>
  </sheetData>
  <sheetProtection password="DFA8" sheet="1" objects="1" scenarios="1" selectLockedCells="1" selectUnlockedCells="1"/>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2418-A98F-4CE3-B562-3B4B24F2E92A}">
  <dimension ref="A1:P106"/>
  <sheetViews>
    <sheetView showGridLines="0" topLeftCell="A101" workbookViewId="0">
      <selection activeCell="A101" sqref="A101"/>
    </sheetView>
  </sheetViews>
  <sheetFormatPr baseColWidth="10" defaultColWidth="11.42578125" defaultRowHeight="12.75" x14ac:dyDescent="0.2"/>
  <cols>
    <col min="1" max="1" width="11.7109375" style="2" customWidth="1"/>
    <col min="2" max="2" width="17.85546875" style="2" customWidth="1"/>
    <col min="3" max="3" width="14.28515625" style="2" customWidth="1"/>
    <col min="4" max="4" width="11.7109375" style="2" customWidth="1"/>
    <col min="5" max="5" width="12.42578125" style="2" customWidth="1"/>
    <col min="6" max="6" width="12" style="2" customWidth="1"/>
    <col min="7" max="7" width="9.7109375" style="2" customWidth="1"/>
    <col min="8" max="10" width="8.140625" style="2" customWidth="1"/>
    <col min="11" max="14" width="7.85546875" style="2" customWidth="1"/>
    <col min="15" max="15" width="27.28515625" style="2" bestFit="1" customWidth="1"/>
    <col min="16" max="16384" width="11.42578125" style="2"/>
  </cols>
  <sheetData>
    <row r="1" spans="1:16" hidden="1" x14ac:dyDescent="0.2"/>
    <row r="2" spans="1:16" hidden="1" x14ac:dyDescent="0.2">
      <c r="A2" s="77" t="s">
        <v>80</v>
      </c>
      <c r="B2" s="1"/>
      <c r="C2" s="1"/>
      <c r="D2" s="1"/>
      <c r="E2" s="78"/>
      <c r="F2" s="78"/>
      <c r="G2" s="78"/>
      <c r="H2" s="78"/>
      <c r="I2" s="78"/>
      <c r="J2" s="78"/>
      <c r="K2" s="78"/>
      <c r="L2" s="78"/>
      <c r="M2" s="78"/>
      <c r="N2" s="78"/>
    </row>
    <row r="3" spans="1:16" hidden="1" x14ac:dyDescent="0.2">
      <c r="A3" s="79"/>
      <c r="B3" s="1"/>
      <c r="C3" s="1"/>
      <c r="D3" s="1"/>
      <c r="E3" s="80" t="s">
        <v>79</v>
      </c>
      <c r="F3" s="80" t="s">
        <v>78</v>
      </c>
      <c r="G3" s="2" t="s">
        <v>77</v>
      </c>
      <c r="H3" s="80" t="s">
        <v>76</v>
      </c>
      <c r="I3" s="80" t="s">
        <v>75</v>
      </c>
      <c r="J3" s="80" t="s">
        <v>74</v>
      </c>
      <c r="K3" s="80" t="s">
        <v>73</v>
      </c>
      <c r="L3" s="80">
        <f>F4+G4+H4+I4+J4</f>
        <v>0</v>
      </c>
      <c r="M3" s="80"/>
      <c r="O3" s="80" t="s">
        <v>89</v>
      </c>
    </row>
    <row r="4" spans="1:16" hidden="1" x14ac:dyDescent="0.2">
      <c r="A4" s="101">
        <f>IF(DAY('teure Fehler vermeiden'!BJ7)=1,'teure Fehler vermeiden'!BJ7,DATE(YEAR('teure Fehler vermeiden'!BJ7),MONTH('teure Fehler vermeiden'!BJ7)+1,1))</f>
        <v>23012</v>
      </c>
      <c r="B4" s="1" t="s">
        <v>72</v>
      </c>
      <c r="C4" s="1"/>
      <c r="D4" s="1"/>
      <c r="E4" s="81">
        <f ca="1">E6-D5</f>
        <v>91</v>
      </c>
      <c r="F4" s="80">
        <f>'teure Fehler vermeiden'!BW52/2</f>
        <v>0</v>
      </c>
      <c r="G4" s="2">
        <f>'teure Fehler vermeiden'!BW52/2</f>
        <v>0</v>
      </c>
      <c r="H4" s="80">
        <f>'teure Fehler vermeiden'!AF52</f>
        <v>0</v>
      </c>
      <c r="I4" s="80">
        <f>'teure Fehler vermeiden'!DN52</f>
        <v>0</v>
      </c>
      <c r="J4" s="80">
        <f>'teure Fehler vermeiden'!FE52</f>
        <v>0</v>
      </c>
      <c r="K4" s="63">
        <f>A19-K5</f>
        <v>264</v>
      </c>
      <c r="L4" s="80"/>
      <c r="M4" s="80"/>
      <c r="N4" s="80"/>
      <c r="O4" s="80"/>
      <c r="P4" s="2" t="s">
        <v>71</v>
      </c>
    </row>
    <row r="5" spans="1:16" hidden="1" x14ac:dyDescent="0.2">
      <c r="A5" s="83">
        <f ca="1">TODAY()</f>
        <v>43263</v>
      </c>
      <c r="B5" s="1" t="s">
        <v>70</v>
      </c>
      <c r="C5" s="1"/>
      <c r="D5" s="82">
        <f ca="1">A11</f>
        <v>665</v>
      </c>
      <c r="E5" s="81"/>
      <c r="F5" s="81">
        <f>IF(F4=0,0,K5-J4-I4-H4-G4-F4)</f>
        <v>0</v>
      </c>
      <c r="G5" s="2">
        <f>IF(G4=0,0,K5-J4-I4-H4-G4)</f>
        <v>0</v>
      </c>
      <c r="H5" s="81">
        <f>IF(H4=0,0,K5-J4-I4-H4)</f>
        <v>0</v>
      </c>
      <c r="I5" s="81">
        <f>IF(I4=0,0,K5-J4-I4)</f>
        <v>0</v>
      </c>
      <c r="J5" s="81">
        <f>IF(J4=0,0,K5-J4)</f>
        <v>0</v>
      </c>
      <c r="K5" s="81">
        <f>A16</f>
        <v>756</v>
      </c>
      <c r="L5" s="81"/>
      <c r="M5" s="81"/>
      <c r="N5" s="81"/>
      <c r="O5" s="81"/>
      <c r="P5" s="2" t="s">
        <v>69</v>
      </c>
    </row>
    <row r="6" spans="1:16" hidden="1" x14ac:dyDescent="0.2">
      <c r="A6" s="83"/>
      <c r="B6" s="1"/>
      <c r="C6" s="1"/>
      <c r="D6" s="1"/>
      <c r="E6" s="84">
        <f>K5-J4-I4-H4-G4-F4</f>
        <v>756</v>
      </c>
      <c r="F6" s="2">
        <f>IF(F4=0,0,K5-J4-I4-H4-G4-1)</f>
        <v>0</v>
      </c>
      <c r="G6" s="2">
        <f>IF(G4=0,0,K5-J4-I4-H4-1)</f>
        <v>0</v>
      </c>
      <c r="H6" s="2">
        <f>IF(H4=0,0,K5-J4-I4-1)</f>
        <v>0</v>
      </c>
      <c r="I6" s="2">
        <f>IF(I4=0,0,K5-J4-1)</f>
        <v>0</v>
      </c>
      <c r="J6" s="2">
        <f>IF(J4=0,0,K5-1)</f>
        <v>0</v>
      </c>
      <c r="K6" s="63"/>
      <c r="M6" s="63"/>
    </row>
    <row r="7" spans="1:16" hidden="1" x14ac:dyDescent="0.2">
      <c r="A7" s="85">
        <f ca="1">DATEDIF(A4,A5,"m")</f>
        <v>665</v>
      </c>
      <c r="B7" s="1" t="s">
        <v>68</v>
      </c>
      <c r="C7" s="1"/>
      <c r="D7" s="1"/>
      <c r="E7" s="78"/>
    </row>
    <row r="8" spans="1:16" hidden="1" x14ac:dyDescent="0.2">
      <c r="A8" s="86">
        <f ca="1">A7/12</f>
        <v>55.416666666666664</v>
      </c>
      <c r="B8" s="1" t="s">
        <v>67</v>
      </c>
      <c r="C8" s="1"/>
      <c r="D8" s="1"/>
      <c r="E8" s="78"/>
    </row>
    <row r="9" spans="1:16" hidden="1" x14ac:dyDescent="0.2">
      <c r="A9" s="75"/>
      <c r="B9" s="1"/>
      <c r="C9" s="1"/>
      <c r="D9" s="1"/>
      <c r="E9" s="78"/>
      <c r="F9" s="78">
        <f>'teure Fehler vermeiden'!AS53/100</f>
        <v>0.85</v>
      </c>
      <c r="G9" s="2">
        <f>'teure Fehler vermeiden'!AS53/100</f>
        <v>0.85</v>
      </c>
      <c r="H9" s="78">
        <f>'teure Fehler vermeiden'!B53/100</f>
        <v>0.85</v>
      </c>
      <c r="I9" s="78">
        <f>IF(F4&gt;0,'teure Fehler vermeiden'!CJ53/100/2,'teure Fehler vermeiden'!CJ53/100)</f>
        <v>0.8</v>
      </c>
      <c r="J9" s="78"/>
      <c r="K9" s="78"/>
      <c r="L9" s="78"/>
      <c r="M9" s="78"/>
      <c r="N9" s="78"/>
      <c r="O9" s="78"/>
      <c r="P9" s="2" t="s">
        <v>66</v>
      </c>
    </row>
    <row r="10" spans="1:16" hidden="1" x14ac:dyDescent="0.2">
      <c r="A10" s="75">
        <f>C10*12+D10</f>
        <v>660</v>
      </c>
      <c r="B10" s="1" t="s">
        <v>65</v>
      </c>
      <c r="C10" s="87">
        <v>55</v>
      </c>
      <c r="D10" s="87">
        <v>0</v>
      </c>
      <c r="E10" s="78"/>
      <c r="F10" s="78">
        <f>ROUND('teure Fehler vermeiden'!BJ12*F4/'teure Fehler vermeiden'!EC119/12*F9,4)</f>
        <v>0</v>
      </c>
      <c r="G10" s="2">
        <f>ROUND('teure Fehler vermeiden'!BJ12*G4/'teure Fehler vermeiden'!EC119/12*G9,4)</f>
        <v>0</v>
      </c>
      <c r="H10" s="78">
        <f>ROUND('teure Fehler vermeiden'!BJ12*H4/'teure Fehler vermeiden'!EC119/12*H9,4)</f>
        <v>0</v>
      </c>
      <c r="I10" s="78">
        <f>ROUND('teure Fehler vermeiden'!BJ12*I4/'teure Fehler vermeiden'!EC119/12*I9,4)</f>
        <v>0</v>
      </c>
      <c r="J10" s="78">
        <f>ROUND(IF(OR(' '!AA3=0,J4=0),0,'teure Fehler vermeiden'!EA53*'teure Fehler vermeiden'!FE52/'teure Fehler vermeiden'!EC119),4)</f>
        <v>0</v>
      </c>
      <c r="K10" s="78"/>
      <c r="L10" s="78"/>
      <c r="M10" s="78"/>
      <c r="N10" s="78"/>
      <c r="O10" s="78"/>
      <c r="P10" s="2" t="s">
        <v>64</v>
      </c>
    </row>
    <row r="11" spans="1:16" hidden="1" x14ac:dyDescent="0.2">
      <c r="A11" s="75">
        <f ca="1">'teure Fehler vermeiden'!DQ7*12+'teure Fehler vermeiden'!DY7</f>
        <v>665</v>
      </c>
      <c r="B11" s="1" t="s">
        <v>63</v>
      </c>
      <c r="C11" s="1"/>
      <c r="D11" s="1"/>
      <c r="E11" s="78"/>
      <c r="F11" s="78">
        <f>ROUND('teure Fehler vermeiden'!BY12*F4/'teure Fehler vermeiden'!EC119/12*F9*'teure Fehler vermeiden'!EC118,4)</f>
        <v>0</v>
      </c>
      <c r="G11" s="2">
        <f>ROUND('teure Fehler vermeiden'!BY12*G4/'teure Fehler vermeiden'!EC119/12*G9*'teure Fehler vermeiden'!EC118,4)</f>
        <v>0</v>
      </c>
      <c r="H11" s="78">
        <f>ROUND('teure Fehler vermeiden'!BY12*H4/'teure Fehler vermeiden'!EC119/12*H9*'teure Fehler vermeiden'!EC118,4)</f>
        <v>0</v>
      </c>
      <c r="I11" s="78">
        <f>ROUND('teure Fehler vermeiden'!BY12*I4/'teure Fehler vermeiden'!EC119/12*I9*'teure Fehler vermeiden'!EC118,4)</f>
        <v>0</v>
      </c>
      <c r="J11" s="78">
        <f>ROUND(IF(OR(O18=0,J4=0),0,'teure Fehler vermeiden'!EA53*'teure Fehler vermeiden'!FE52/'teure Fehler vermeiden'!EC119*'teure Fehler vermeiden'!EC118),4)</f>
        <v>0</v>
      </c>
      <c r="K11" s="78"/>
      <c r="L11" s="78"/>
      <c r="M11" s="78"/>
      <c r="P11" s="2" t="s">
        <v>62</v>
      </c>
    </row>
    <row r="12" spans="1:16" hidden="1" x14ac:dyDescent="0.2">
      <c r="A12" s="75">
        <f>'teure Fehler vermeiden'!BJ21*12+'teure Fehler vermeiden'!BY21</f>
        <v>756</v>
      </c>
      <c r="B12" s="1" t="s">
        <v>61</v>
      </c>
      <c r="C12" s="1"/>
      <c r="D12" s="1"/>
      <c r="E12" s="78"/>
      <c r="F12" s="78"/>
      <c r="H12" s="78"/>
      <c r="I12" s="78"/>
      <c r="J12" s="78"/>
      <c r="K12" s="78"/>
      <c r="L12" s="78"/>
      <c r="M12" s="78"/>
      <c r="N12" s="78"/>
      <c r="O12" s="84">
        <f>D26</f>
        <v>95</v>
      </c>
      <c r="P12" s="2" t="s">
        <v>60</v>
      </c>
    </row>
    <row r="13" spans="1:16" hidden="1" x14ac:dyDescent="0.2">
      <c r="A13" s="75">
        <f>'teure Fehler vermeiden'!BJ23*12+'teure Fehler vermeiden'!BY23</f>
        <v>776</v>
      </c>
      <c r="B13" s="1" t="s">
        <v>59</v>
      </c>
      <c r="C13" s="1"/>
      <c r="D13" s="1"/>
      <c r="E13" s="78">
        <v>2519</v>
      </c>
      <c r="F13" s="78">
        <v>1976</v>
      </c>
      <c r="G13" s="2">
        <v>1976</v>
      </c>
      <c r="H13" s="78">
        <v>2140</v>
      </c>
      <c r="I13" s="78">
        <v>1486</v>
      </c>
      <c r="J13" s="78">
        <v>450</v>
      </c>
      <c r="K13" s="78">
        <f ca="1">'teure Fehler vermeiden'!FB58</f>
        <v>1319.10204279504</v>
      </c>
      <c r="L13" s="78"/>
      <c r="M13" s="78"/>
      <c r="N13" s="78"/>
      <c r="O13" s="78">
        <f>F4+G4+H4+I4+J4</f>
        <v>0</v>
      </c>
      <c r="P13" s="2" t="s">
        <v>58</v>
      </c>
    </row>
    <row r="14" spans="1:16" hidden="1" x14ac:dyDescent="0.2">
      <c r="A14" s="75">
        <f>C104*12+C106</f>
        <v>800</v>
      </c>
      <c r="B14" s="1" t="s">
        <v>57</v>
      </c>
      <c r="C14" s="1"/>
      <c r="D14" s="1"/>
      <c r="E14" s="78"/>
      <c r="F14" s="78"/>
      <c r="H14" s="78"/>
      <c r="I14" s="78">
        <v>849</v>
      </c>
      <c r="J14" s="78"/>
      <c r="K14" s="78"/>
      <c r="L14" s="78"/>
      <c r="M14" s="78"/>
      <c r="N14" s="78"/>
      <c r="O14" s="84">
        <f>O12-O13</f>
        <v>95</v>
      </c>
      <c r="P14" s="2" t="s">
        <v>56</v>
      </c>
    </row>
    <row r="15" spans="1:16" hidden="1" x14ac:dyDescent="0.2">
      <c r="A15" s="73">
        <f>'RE-P Nebenrechnung'!B87*12+'RE-P Nebenrechnung'!B89</f>
        <v>800</v>
      </c>
      <c r="B15" s="1" t="s">
        <v>55</v>
      </c>
      <c r="C15" s="1"/>
      <c r="D15" s="1"/>
      <c r="E15" s="78">
        <f ca="1">E4*E13</f>
        <v>229229</v>
      </c>
      <c r="F15" s="78">
        <f>F4*F13</f>
        <v>0</v>
      </c>
      <c r="G15" s="2">
        <f>G4*G13</f>
        <v>0</v>
      </c>
      <c r="H15" s="78">
        <f>H4*H13</f>
        <v>0</v>
      </c>
      <c r="I15" s="78">
        <f>IF(F4&gt;0,I4*I14,I4*I13)</f>
        <v>0</v>
      </c>
      <c r="J15" s="78">
        <f>J4*J13</f>
        <v>0</v>
      </c>
      <c r="K15" s="78">
        <f ca="1">K4*K13</f>
        <v>348242.93929789058</v>
      </c>
      <c r="L15" s="78">
        <f ca="1">E15+F15+G15+H15+I15+J15+K15</f>
        <v>577471.93929789052</v>
      </c>
      <c r="M15" s="78"/>
    </row>
    <row r="16" spans="1:16" ht="11.65" hidden="1" customHeight="1" x14ac:dyDescent="0.2">
      <c r="A16" s="75">
        <f>'teure Fehler vermeiden'!B45*12+'teure Fehler vermeiden'!N45</f>
        <v>756</v>
      </c>
      <c r="B16" s="1" t="s">
        <v>54</v>
      </c>
      <c r="C16" s="1"/>
      <c r="D16" s="1" t="str">
        <f>CONCATENATE('teure Fehler vermeiden'!B45,IF('teure Fehler vermeiden'!N45&lt;10,CONCATENATE(0,'teure Fehler vermeiden'!N45),'teure Fehler vermeiden'!N45))</f>
        <v>6300</v>
      </c>
      <c r="E16" s="78"/>
      <c r="F16" s="78"/>
      <c r="H16" s="78"/>
      <c r="I16" s="78"/>
      <c r="J16" s="78"/>
      <c r="K16" s="78"/>
      <c r="L16" s="78"/>
      <c r="M16" s="78"/>
      <c r="O16" s="78" t="s">
        <v>53</v>
      </c>
    </row>
    <row r="17" spans="1:16" hidden="1" x14ac:dyDescent="0.2">
      <c r="A17" s="73">
        <f>IF(A16&lt;A13,A14-A16,0)</f>
        <v>44</v>
      </c>
      <c r="B17" s="1" t="s">
        <v>93</v>
      </c>
      <c r="C17" s="1"/>
      <c r="E17" s="1"/>
      <c r="F17" s="78"/>
      <c r="H17" s="78"/>
      <c r="I17" s="78"/>
      <c r="J17" s="78"/>
      <c r="K17" s="78"/>
      <c r="L17" s="78"/>
      <c r="M17" s="78"/>
      <c r="O17" s="2">
        <f>'teure Fehler vermeiden'!BY15</f>
        <v>0</v>
      </c>
      <c r="P17" s="2" t="s">
        <v>52</v>
      </c>
    </row>
    <row r="18" spans="1:16" hidden="1" x14ac:dyDescent="0.2">
      <c r="A18" s="75">
        <v>804</v>
      </c>
      <c r="B18" s="1" t="s">
        <v>88</v>
      </c>
      <c r="C18" s="1"/>
      <c r="D18" s="1"/>
      <c r="E18" s="1"/>
      <c r="F18" s="78"/>
      <c r="H18" s="78"/>
      <c r="I18" s="78"/>
      <c r="J18" s="78"/>
      <c r="K18" s="78"/>
      <c r="L18" s="78"/>
      <c r="M18" s="78"/>
      <c r="O18" s="88">
        <f>ROUND(('teure Fehler vermeiden'!BY12*'teure Fehler vermeiden'!EC118*O14/'teure Fehler vermeiden'!EC119/12),4)</f>
        <v>0</v>
      </c>
      <c r="P18" s="2" t="s">
        <v>51</v>
      </c>
    </row>
    <row r="19" spans="1:16" hidden="1" x14ac:dyDescent="0.2">
      <c r="A19" s="106">
        <v>1020</v>
      </c>
      <c r="B19" s="89" t="s">
        <v>104</v>
      </c>
      <c r="C19" s="1"/>
      <c r="D19" s="1"/>
      <c r="E19" s="1"/>
      <c r="F19" s="78"/>
      <c r="H19" s="78"/>
      <c r="I19" s="78"/>
      <c r="J19" s="78"/>
      <c r="K19" s="78"/>
      <c r="L19" s="78"/>
      <c r="M19" s="78"/>
      <c r="O19" s="88">
        <f>IF(O18=0,0,F11+G11+H11+I11+J11)</f>
        <v>0</v>
      </c>
      <c r="P19" s="2" t="s">
        <v>49</v>
      </c>
    </row>
    <row r="20" spans="1:16" hidden="1" x14ac:dyDescent="0.2">
      <c r="A20" s="106"/>
      <c r="B20" s="89"/>
      <c r="C20" s="1"/>
      <c r="D20" s="1"/>
      <c r="E20" s="1"/>
      <c r="F20" s="1"/>
      <c r="O20" s="90"/>
    </row>
    <row r="21" spans="1:16" hidden="1" x14ac:dyDescent="0.2">
      <c r="A21" s="89"/>
      <c r="B21" s="89"/>
      <c r="C21" s="107"/>
      <c r="D21" s="79"/>
      <c r="E21" s="77"/>
      <c r="F21" s="1"/>
      <c r="O21" s="90">
        <f>SUM(O17:O20)</f>
        <v>0</v>
      </c>
      <c r="P21" s="2" t="s">
        <v>48</v>
      </c>
    </row>
    <row r="22" spans="1:16" hidden="1" x14ac:dyDescent="0.2">
      <c r="A22" s="79"/>
      <c r="B22" s="79"/>
      <c r="C22" s="89"/>
      <c r="D22" s="79"/>
      <c r="E22" s="79"/>
      <c r="F22" s="1"/>
      <c r="O22" s="91">
        <f ca="1">O21*(1-A17*0.003)*'teure Fehler vermeiden'!EC116</f>
        <v>0</v>
      </c>
      <c r="P22" s="92" t="s">
        <v>47</v>
      </c>
    </row>
    <row r="23" spans="1:16" hidden="1" x14ac:dyDescent="0.2">
      <c r="A23" s="89"/>
      <c r="B23" s="79"/>
      <c r="C23" s="89"/>
      <c r="D23" s="79"/>
      <c r="E23" s="79"/>
      <c r="F23" s="1"/>
    </row>
    <row r="24" spans="1:16" hidden="1" x14ac:dyDescent="0.2">
      <c r="A24" s="79"/>
      <c r="B24" s="79"/>
      <c r="C24" s="89"/>
      <c r="D24" s="79"/>
      <c r="E24" s="79"/>
      <c r="F24" s="1"/>
    </row>
    <row r="25" spans="1:16" hidden="1" x14ac:dyDescent="0.2">
      <c r="A25" s="89"/>
      <c r="B25" s="89"/>
      <c r="C25" s="89"/>
      <c r="D25" s="93"/>
      <c r="E25" s="79"/>
      <c r="F25" s="1"/>
      <c r="K25" s="92" t="s">
        <v>173</v>
      </c>
    </row>
    <row r="26" spans="1:16" hidden="1" x14ac:dyDescent="0.2">
      <c r="A26" s="266" t="s">
        <v>46</v>
      </c>
      <c r="B26" s="131"/>
      <c r="C26" s="131"/>
      <c r="D26" s="267">
        <f>DATEDIF('teure Fehler vermeiden'!BJ17,'RE-P Nebenrechnung'!B31,"m")-1</f>
        <v>95</v>
      </c>
      <c r="E26" s="1"/>
      <c r="F26" s="1"/>
    </row>
    <row r="27" spans="1:16" hidden="1" x14ac:dyDescent="0.2">
      <c r="A27" s="268" t="s">
        <v>90</v>
      </c>
      <c r="B27" s="131"/>
      <c r="C27" s="131"/>
      <c r="D27" s="269">
        <f>DATEDIF('teure Fehler vermeiden'!BJ17,'RE-P Nebenrechnung'!B31,"m")-L3</f>
        <v>96</v>
      </c>
      <c r="E27" s="1"/>
      <c r="F27" s="1"/>
    </row>
    <row r="28" spans="1:16" hidden="1" x14ac:dyDescent="0.2">
      <c r="A28" s="94"/>
      <c r="B28" s="1"/>
      <c r="C28" s="1"/>
      <c r="D28" s="1"/>
      <c r="E28" s="1"/>
      <c r="F28" s="1"/>
    </row>
    <row r="29" spans="1:16" hidden="1" x14ac:dyDescent="0.2">
      <c r="A29" s="94"/>
      <c r="B29" s="87" t="s">
        <v>202</v>
      </c>
      <c r="C29" s="1"/>
      <c r="D29" s="1"/>
      <c r="E29" s="1"/>
      <c r="F29" s="1"/>
    </row>
    <row r="30" spans="1:16" hidden="1" x14ac:dyDescent="0.2">
      <c r="A30" s="94"/>
      <c r="B30" s="1"/>
      <c r="C30" s="1"/>
      <c r="D30" s="1"/>
      <c r="E30" s="1"/>
      <c r="F30" s="1"/>
    </row>
    <row r="31" spans="1:16" hidden="1" x14ac:dyDescent="0.2">
      <c r="A31" s="94"/>
      <c r="B31" s="158">
        <f>IF('teure Fehler vermeiden'!B45+'teure Fehler vermeiden'!N45=0,"",DATE(YEAR('RE-P Nebenrechnung'!A4)+'teure Fehler vermeiden'!B45,MONTH('RE-P Nebenrechnung'!A4)+'teure Fehler vermeiden'!N45,DAY('RE-P Nebenrechnung'!A4)))</f>
        <v>46023</v>
      </c>
      <c r="C31" s="191" t="s">
        <v>203</v>
      </c>
      <c r="D31" s="191"/>
      <c r="E31" s="191"/>
      <c r="F31" s="191"/>
      <c r="G31" s="191"/>
      <c r="H31" s="191"/>
      <c r="I31" s="191"/>
      <c r="J31" s="191"/>
      <c r="K31" s="191"/>
      <c r="L31" s="191"/>
      <c r="M31" s="191"/>
      <c r="N31" s="191"/>
      <c r="O31" s="191"/>
      <c r="P31" s="191"/>
    </row>
    <row r="32" spans="1:16" ht="15" hidden="1" x14ac:dyDescent="0.25">
      <c r="A32" s="94"/>
      <c r="B32" s="159">
        <f>IF(' '!B15="Der gewünschte Re-Beg liegt außerhalb der angegebenen Grenzen","?",'RE-P Nebenrechnung'!A17*0.3)</f>
        <v>13.2</v>
      </c>
      <c r="C32" s="255" t="s">
        <v>204</v>
      </c>
      <c r="D32" s="256"/>
      <c r="E32" s="256"/>
      <c r="F32" s="256"/>
      <c r="G32" s="256"/>
      <c r="H32" s="256"/>
    </row>
    <row r="33" spans="1:7" hidden="1" x14ac:dyDescent="0.2">
      <c r="A33" s="1"/>
      <c r="B33" s="160">
        <f ca="1">'RE-P Nebenrechnung'!A16-'RE-P Nebenrechnung'!A7</f>
        <v>91</v>
      </c>
      <c r="C33" s="161" t="s">
        <v>205</v>
      </c>
      <c r="D33" s="152"/>
      <c r="E33" s="152"/>
      <c r="F33" s="152"/>
      <c r="G33" s="152"/>
    </row>
    <row r="34" spans="1:7" hidden="1" x14ac:dyDescent="0.2">
      <c r="A34" s="1"/>
      <c r="B34" s="1"/>
      <c r="C34" s="1"/>
      <c r="D34" s="1"/>
      <c r="E34" s="1"/>
      <c r="F34" s="1"/>
    </row>
    <row r="35" spans="1:7" ht="15.75" hidden="1" x14ac:dyDescent="0.25">
      <c r="A35" s="95" t="s">
        <v>45</v>
      </c>
      <c r="B35" s="27"/>
      <c r="C35" s="27"/>
      <c r="D35" s="27"/>
      <c r="E35" s="27"/>
      <c r="F35" s="27"/>
    </row>
    <row r="36" spans="1:7" ht="15.75" hidden="1" x14ac:dyDescent="0.25">
      <c r="A36" s="95"/>
      <c r="B36" s="27"/>
      <c r="C36" s="27"/>
      <c r="D36" s="27"/>
      <c r="E36" s="27"/>
      <c r="F36" s="27"/>
    </row>
    <row r="37" spans="1:7" ht="14.25" hidden="1" x14ac:dyDescent="0.2">
      <c r="A37" s="96" t="s">
        <v>38</v>
      </c>
      <c r="B37" s="96" t="s">
        <v>44</v>
      </c>
      <c r="C37" s="96" t="s">
        <v>43</v>
      </c>
      <c r="D37" s="96" t="s">
        <v>42</v>
      </c>
      <c r="E37" s="96" t="s">
        <v>41</v>
      </c>
      <c r="F37" s="27" t="s">
        <v>187</v>
      </c>
    </row>
    <row r="38" spans="1:7" ht="14.25" hidden="1" x14ac:dyDescent="0.2">
      <c r="A38" s="96"/>
      <c r="B38" s="96"/>
      <c r="C38" s="96"/>
      <c r="D38" s="27"/>
      <c r="E38" s="27"/>
      <c r="F38" s="27"/>
    </row>
    <row r="39" spans="1:7" ht="14.25" hidden="1" x14ac:dyDescent="0.2">
      <c r="A39" s="27">
        <v>1952</v>
      </c>
      <c r="B39" s="27">
        <v>6506</v>
      </c>
      <c r="C39" s="27">
        <v>6306</v>
      </c>
      <c r="D39" s="27">
        <v>6006</v>
      </c>
      <c r="E39" s="27">
        <v>6300</v>
      </c>
      <c r="F39" s="27">
        <v>57.5</v>
      </c>
    </row>
    <row r="40" spans="1:7" ht="14.25" hidden="1" x14ac:dyDescent="0.2">
      <c r="A40" s="27">
        <v>1953</v>
      </c>
      <c r="B40" s="27">
        <v>6507</v>
      </c>
      <c r="C40" s="27">
        <v>6307</v>
      </c>
      <c r="D40" s="27">
        <v>6007</v>
      </c>
      <c r="E40" s="27">
        <v>6302</v>
      </c>
      <c r="F40" s="27">
        <v>56.25</v>
      </c>
    </row>
    <row r="41" spans="1:7" ht="14.25" hidden="1" x14ac:dyDescent="0.2">
      <c r="A41" s="27">
        <v>1954</v>
      </c>
      <c r="B41" s="27">
        <v>6508</v>
      </c>
      <c r="C41" s="27">
        <v>6308</v>
      </c>
      <c r="D41" s="27">
        <v>6008</v>
      </c>
      <c r="E41" s="27">
        <v>6304</v>
      </c>
      <c r="F41" s="27">
        <v>55</v>
      </c>
    </row>
    <row r="42" spans="1:7" ht="14.25" hidden="1" x14ac:dyDescent="0.2">
      <c r="A42" s="27">
        <v>1955</v>
      </c>
      <c r="B42" s="27">
        <v>6509</v>
      </c>
      <c r="C42" s="27">
        <v>6309</v>
      </c>
      <c r="D42" s="27">
        <v>6009</v>
      </c>
      <c r="E42" s="27">
        <v>6306</v>
      </c>
      <c r="F42" s="27">
        <v>53.75</v>
      </c>
    </row>
    <row r="43" spans="1:7" ht="14.25" hidden="1" x14ac:dyDescent="0.2">
      <c r="A43" s="27">
        <v>1956</v>
      </c>
      <c r="B43" s="27">
        <v>6510</v>
      </c>
      <c r="C43" s="27">
        <v>6310</v>
      </c>
      <c r="D43" s="27">
        <v>6010</v>
      </c>
      <c r="E43" s="27">
        <v>6308</v>
      </c>
      <c r="F43" s="27">
        <v>52.5</v>
      </c>
    </row>
    <row r="44" spans="1:7" ht="14.25" hidden="1" x14ac:dyDescent="0.2">
      <c r="A44" s="27">
        <v>1957</v>
      </c>
      <c r="B44" s="27">
        <v>6511</v>
      </c>
      <c r="C44" s="27">
        <v>6311</v>
      </c>
      <c r="D44" s="27">
        <v>6011</v>
      </c>
      <c r="E44" s="27">
        <v>6310</v>
      </c>
      <c r="F44" s="27">
        <v>51.25</v>
      </c>
    </row>
    <row r="45" spans="1:7" ht="14.25" hidden="1" x14ac:dyDescent="0.2">
      <c r="A45" s="27">
        <v>1958</v>
      </c>
      <c r="B45" s="27">
        <v>6600</v>
      </c>
      <c r="C45" s="27">
        <v>6400</v>
      </c>
      <c r="D45" s="27">
        <v>6100</v>
      </c>
      <c r="E45" s="27">
        <v>6400</v>
      </c>
      <c r="F45" s="27">
        <v>50</v>
      </c>
    </row>
    <row r="46" spans="1:7" ht="14.25" hidden="1" x14ac:dyDescent="0.2">
      <c r="A46" s="27">
        <v>1959</v>
      </c>
      <c r="B46" s="27">
        <v>6602</v>
      </c>
      <c r="C46" s="27">
        <v>6402</v>
      </c>
      <c r="D46" s="27">
        <v>6102</v>
      </c>
      <c r="E46" s="27">
        <v>6402</v>
      </c>
      <c r="F46" s="27">
        <v>48.75</v>
      </c>
    </row>
    <row r="47" spans="1:7" ht="14.25" hidden="1" x14ac:dyDescent="0.2">
      <c r="A47" s="27">
        <v>1960</v>
      </c>
      <c r="B47" s="27">
        <v>6604</v>
      </c>
      <c r="C47" s="27">
        <v>6404</v>
      </c>
      <c r="D47" s="27">
        <v>6104</v>
      </c>
      <c r="E47" s="27">
        <v>6404</v>
      </c>
      <c r="F47" s="27">
        <v>47.5</v>
      </c>
    </row>
    <row r="48" spans="1:7" ht="14.25" hidden="1" x14ac:dyDescent="0.2">
      <c r="A48" s="27">
        <v>1961</v>
      </c>
      <c r="B48" s="27">
        <v>6606</v>
      </c>
      <c r="C48" s="27">
        <v>6406</v>
      </c>
      <c r="D48" s="27">
        <v>6106</v>
      </c>
      <c r="E48" s="27">
        <v>6406</v>
      </c>
      <c r="F48" s="27">
        <v>46.25</v>
      </c>
    </row>
    <row r="49" spans="1:6" ht="14.25" hidden="1" x14ac:dyDescent="0.2">
      <c r="A49" s="27">
        <v>1962</v>
      </c>
      <c r="B49" s="27">
        <v>6608</v>
      </c>
      <c r="C49" s="27">
        <v>6408</v>
      </c>
      <c r="D49" s="27">
        <v>6108</v>
      </c>
      <c r="E49" s="27">
        <v>6408</v>
      </c>
      <c r="F49" s="27">
        <v>45</v>
      </c>
    </row>
    <row r="50" spans="1:6" ht="14.25" hidden="1" x14ac:dyDescent="0.2">
      <c r="A50" s="27">
        <v>1963</v>
      </c>
      <c r="B50" s="27">
        <v>6610</v>
      </c>
      <c r="C50" s="27">
        <v>6410</v>
      </c>
      <c r="D50" s="27">
        <v>6110</v>
      </c>
      <c r="E50" s="27">
        <v>6410</v>
      </c>
      <c r="F50" s="27">
        <v>43.75</v>
      </c>
    </row>
    <row r="51" spans="1:6" ht="14.25" hidden="1" x14ac:dyDescent="0.2">
      <c r="A51" s="27">
        <v>1964</v>
      </c>
      <c r="B51" s="27">
        <v>6700</v>
      </c>
      <c r="C51" s="27">
        <v>6500</v>
      </c>
      <c r="D51" s="27">
        <v>6200</v>
      </c>
      <c r="E51" s="27">
        <v>6500</v>
      </c>
      <c r="F51" s="27">
        <v>42.5</v>
      </c>
    </row>
    <row r="52" spans="1:6" ht="14.25" hidden="1" x14ac:dyDescent="0.2">
      <c r="A52" s="27">
        <v>1965</v>
      </c>
      <c r="B52" s="27">
        <v>6700</v>
      </c>
      <c r="C52" s="27">
        <v>6500</v>
      </c>
      <c r="D52" s="27">
        <v>6200</v>
      </c>
      <c r="E52" s="27">
        <v>6500</v>
      </c>
      <c r="F52" s="27">
        <v>41.25</v>
      </c>
    </row>
    <row r="53" spans="1:6" ht="14.25" hidden="1" x14ac:dyDescent="0.2">
      <c r="A53" s="27">
        <v>1966</v>
      </c>
      <c r="B53" s="27">
        <v>6700</v>
      </c>
      <c r="C53" s="27">
        <v>6500</v>
      </c>
      <c r="D53" s="27">
        <v>6200</v>
      </c>
      <c r="E53" s="27">
        <v>6500</v>
      </c>
      <c r="F53" s="27">
        <v>40</v>
      </c>
    </row>
    <row r="54" spans="1:6" ht="14.25" hidden="1" x14ac:dyDescent="0.2">
      <c r="A54" s="27">
        <v>1967</v>
      </c>
      <c r="B54" s="27">
        <v>6700</v>
      </c>
      <c r="C54" s="27">
        <v>6500</v>
      </c>
      <c r="D54" s="27">
        <v>6200</v>
      </c>
      <c r="E54" s="27">
        <v>6500</v>
      </c>
      <c r="F54" s="27">
        <v>38.75</v>
      </c>
    </row>
    <row r="55" spans="1:6" ht="14.25" hidden="1" x14ac:dyDescent="0.2">
      <c r="A55" s="27">
        <v>1968</v>
      </c>
      <c r="B55" s="27">
        <v>6700</v>
      </c>
      <c r="C55" s="27">
        <v>6500</v>
      </c>
      <c r="D55" s="27">
        <v>6200</v>
      </c>
      <c r="E55" s="27">
        <v>6500</v>
      </c>
      <c r="F55" s="27">
        <v>37.5</v>
      </c>
    </row>
    <row r="56" spans="1:6" ht="14.25" hidden="1" x14ac:dyDescent="0.2">
      <c r="A56" s="27">
        <v>1969</v>
      </c>
      <c r="B56" s="27">
        <v>6700</v>
      </c>
      <c r="C56" s="27">
        <v>6500</v>
      </c>
      <c r="D56" s="27">
        <v>6200</v>
      </c>
      <c r="E56" s="27">
        <v>6500</v>
      </c>
      <c r="F56" s="27">
        <v>36.25</v>
      </c>
    </row>
    <row r="57" spans="1:6" ht="14.25" hidden="1" x14ac:dyDescent="0.2">
      <c r="A57" s="27">
        <v>1970</v>
      </c>
      <c r="B57" s="27">
        <v>6700</v>
      </c>
      <c r="C57" s="27">
        <v>6500</v>
      </c>
      <c r="D57" s="27">
        <v>6200</v>
      </c>
      <c r="E57" s="27">
        <v>6500</v>
      </c>
      <c r="F57" s="27">
        <v>35</v>
      </c>
    </row>
    <row r="58" spans="1:6" ht="14.25" hidden="1" x14ac:dyDescent="0.2">
      <c r="A58" s="27">
        <v>1971</v>
      </c>
      <c r="B58" s="27">
        <v>6700</v>
      </c>
      <c r="C58" s="27">
        <v>6500</v>
      </c>
      <c r="D58" s="27">
        <v>6200</v>
      </c>
      <c r="E58" s="27">
        <v>6500</v>
      </c>
      <c r="F58" s="27">
        <v>33.75</v>
      </c>
    </row>
    <row r="59" spans="1:6" ht="14.25" hidden="1" x14ac:dyDescent="0.2">
      <c r="A59" s="27">
        <v>1972</v>
      </c>
      <c r="B59" s="27">
        <v>6700</v>
      </c>
      <c r="C59" s="27">
        <v>6500</v>
      </c>
      <c r="D59" s="27">
        <v>6200</v>
      </c>
      <c r="E59" s="27">
        <v>6500</v>
      </c>
      <c r="F59" s="27">
        <v>32.5</v>
      </c>
    </row>
    <row r="60" spans="1:6" ht="14.25" hidden="1" x14ac:dyDescent="0.2">
      <c r="A60" s="27">
        <v>1973</v>
      </c>
      <c r="B60" s="27">
        <v>6700</v>
      </c>
      <c r="C60" s="27">
        <v>6500</v>
      </c>
      <c r="D60" s="27">
        <v>6200</v>
      </c>
      <c r="E60" s="27">
        <v>6500</v>
      </c>
      <c r="F60" s="27">
        <v>31.25</v>
      </c>
    </row>
    <row r="61" spans="1:6" ht="14.25" hidden="1" x14ac:dyDescent="0.2">
      <c r="A61" s="27">
        <v>1974</v>
      </c>
      <c r="B61" s="27">
        <v>6700</v>
      </c>
      <c r="C61" s="27">
        <v>6500</v>
      </c>
      <c r="D61" s="27">
        <v>6200</v>
      </c>
      <c r="E61" s="27">
        <v>6500</v>
      </c>
      <c r="F61" s="27">
        <v>30</v>
      </c>
    </row>
    <row r="62" spans="1:6" ht="14.25" hidden="1" x14ac:dyDescent="0.2">
      <c r="A62" s="27">
        <v>1975</v>
      </c>
      <c r="B62" s="27">
        <v>6700</v>
      </c>
      <c r="C62" s="27">
        <v>6500</v>
      </c>
      <c r="D62" s="27">
        <v>6200</v>
      </c>
      <c r="E62" s="27">
        <v>6500</v>
      </c>
      <c r="F62" s="27">
        <v>28.75</v>
      </c>
    </row>
    <row r="63" spans="1:6" ht="14.25" hidden="1" x14ac:dyDescent="0.2">
      <c r="A63" s="27">
        <v>1976</v>
      </c>
      <c r="B63" s="27">
        <v>6700</v>
      </c>
      <c r="C63" s="27">
        <v>6500</v>
      </c>
      <c r="D63" s="27">
        <v>6200</v>
      </c>
      <c r="E63" s="27">
        <v>6500</v>
      </c>
      <c r="F63" s="27">
        <v>27.5</v>
      </c>
    </row>
    <row r="64" spans="1:6" ht="14.25" hidden="1" x14ac:dyDescent="0.2">
      <c r="A64" s="27">
        <v>1977</v>
      </c>
      <c r="B64" s="27">
        <v>6700</v>
      </c>
      <c r="C64" s="27">
        <v>6500</v>
      </c>
      <c r="D64" s="27">
        <v>6200</v>
      </c>
      <c r="E64" s="27">
        <v>6500</v>
      </c>
      <c r="F64" s="27">
        <v>26.25</v>
      </c>
    </row>
    <row r="65" spans="1:6" ht="14.25" hidden="1" x14ac:dyDescent="0.2">
      <c r="A65" s="27">
        <v>1978</v>
      </c>
      <c r="B65" s="27">
        <v>6700</v>
      </c>
      <c r="C65" s="27">
        <v>6500</v>
      </c>
      <c r="D65" s="27">
        <v>6200</v>
      </c>
      <c r="E65" s="27">
        <v>6500</v>
      </c>
      <c r="F65" s="27">
        <v>25</v>
      </c>
    </row>
    <row r="66" spans="1:6" ht="14.25" hidden="1" x14ac:dyDescent="0.2">
      <c r="A66" s="27">
        <v>1979</v>
      </c>
      <c r="B66" s="27">
        <v>6700</v>
      </c>
      <c r="C66" s="27">
        <v>6500</v>
      </c>
      <c r="D66" s="27">
        <v>6200</v>
      </c>
      <c r="E66" s="27">
        <v>6500</v>
      </c>
      <c r="F66" s="27">
        <v>23.75</v>
      </c>
    </row>
    <row r="67" spans="1:6" ht="14.25" hidden="1" x14ac:dyDescent="0.2">
      <c r="A67" s="27">
        <v>1980</v>
      </c>
      <c r="B67" s="27">
        <v>6700</v>
      </c>
      <c r="C67" s="27">
        <v>6500</v>
      </c>
      <c r="D67" s="27">
        <v>6200</v>
      </c>
      <c r="E67" s="27">
        <v>6500</v>
      </c>
      <c r="F67" s="27">
        <v>22.5</v>
      </c>
    </row>
    <row r="68" spans="1:6" ht="14.25" hidden="1" x14ac:dyDescent="0.2">
      <c r="A68" s="27">
        <v>1981</v>
      </c>
      <c r="B68" s="27">
        <v>6700</v>
      </c>
      <c r="C68" s="27">
        <v>6500</v>
      </c>
      <c r="D68" s="27">
        <v>6200</v>
      </c>
      <c r="E68" s="27">
        <v>6500</v>
      </c>
      <c r="F68" s="27">
        <v>21.25</v>
      </c>
    </row>
    <row r="69" spans="1:6" ht="14.25" hidden="1" x14ac:dyDescent="0.2">
      <c r="A69" s="27">
        <v>1982</v>
      </c>
      <c r="B69" s="27">
        <v>6700</v>
      </c>
      <c r="C69" s="27">
        <v>6500</v>
      </c>
      <c r="D69" s="27">
        <v>6200</v>
      </c>
      <c r="E69" s="27">
        <v>6500</v>
      </c>
      <c r="F69" s="27">
        <v>20</v>
      </c>
    </row>
    <row r="70" spans="1:6" ht="14.25" hidden="1" x14ac:dyDescent="0.2">
      <c r="A70" s="27">
        <v>1983</v>
      </c>
      <c r="B70" s="27">
        <v>6700</v>
      </c>
      <c r="C70" s="27">
        <v>6500</v>
      </c>
      <c r="D70" s="27">
        <v>6200</v>
      </c>
      <c r="E70" s="27">
        <v>6500</v>
      </c>
      <c r="F70" s="27">
        <v>18.75</v>
      </c>
    </row>
    <row r="71" spans="1:6" ht="14.25" hidden="1" x14ac:dyDescent="0.2">
      <c r="A71" s="27">
        <v>1984</v>
      </c>
      <c r="B71" s="27">
        <v>6700</v>
      </c>
      <c r="C71" s="27">
        <v>6500</v>
      </c>
      <c r="D71" s="27">
        <v>6200</v>
      </c>
      <c r="E71" s="27">
        <v>6500</v>
      </c>
      <c r="F71" s="27">
        <v>17.5</v>
      </c>
    </row>
    <row r="72" spans="1:6" ht="14.25" hidden="1" x14ac:dyDescent="0.2">
      <c r="A72" s="27">
        <v>1985</v>
      </c>
      <c r="B72" s="27">
        <v>6700</v>
      </c>
      <c r="C72" s="27">
        <v>6500</v>
      </c>
      <c r="D72" s="27">
        <v>6200</v>
      </c>
      <c r="E72" s="27">
        <v>6500</v>
      </c>
      <c r="F72" s="27">
        <v>16.25</v>
      </c>
    </row>
    <row r="73" spans="1:6" ht="14.25" hidden="1" x14ac:dyDescent="0.2">
      <c r="A73" s="27">
        <v>1986</v>
      </c>
      <c r="B73" s="27">
        <v>6700</v>
      </c>
      <c r="C73" s="27">
        <v>6500</v>
      </c>
      <c r="D73" s="27">
        <v>6200</v>
      </c>
      <c r="E73" s="27">
        <v>6500</v>
      </c>
      <c r="F73" s="27">
        <v>15</v>
      </c>
    </row>
    <row r="74" spans="1:6" ht="14.25" hidden="1" x14ac:dyDescent="0.2">
      <c r="A74" s="27">
        <v>1987</v>
      </c>
      <c r="B74" s="27">
        <v>6700</v>
      </c>
      <c r="C74" s="27">
        <v>6500</v>
      </c>
      <c r="D74" s="27">
        <v>6200</v>
      </c>
      <c r="E74" s="27">
        <v>6500</v>
      </c>
      <c r="F74" s="27">
        <v>13.75</v>
      </c>
    </row>
    <row r="75" spans="1:6" ht="14.25" hidden="1" x14ac:dyDescent="0.2">
      <c r="A75" s="27">
        <v>1988</v>
      </c>
      <c r="B75" s="27">
        <v>6700</v>
      </c>
      <c r="C75" s="27">
        <v>6500</v>
      </c>
      <c r="D75" s="27">
        <v>6200</v>
      </c>
      <c r="E75" s="27">
        <v>6500</v>
      </c>
      <c r="F75" s="27">
        <v>12.5</v>
      </c>
    </row>
    <row r="76" spans="1:6" ht="14.25" hidden="1" x14ac:dyDescent="0.2">
      <c r="A76" s="27">
        <v>1989</v>
      </c>
      <c r="B76" s="27">
        <v>6700</v>
      </c>
      <c r="C76" s="27">
        <v>6500</v>
      </c>
      <c r="D76" s="27">
        <v>6200</v>
      </c>
      <c r="E76" s="27">
        <v>6500</v>
      </c>
      <c r="F76" s="27">
        <v>11.25</v>
      </c>
    </row>
    <row r="77" spans="1:6" ht="14.25" hidden="1" x14ac:dyDescent="0.2">
      <c r="A77" s="27">
        <v>1990</v>
      </c>
      <c r="B77" s="27">
        <v>6700</v>
      </c>
      <c r="C77" s="27">
        <v>6500</v>
      </c>
      <c r="D77" s="27">
        <v>6200</v>
      </c>
      <c r="E77" s="27">
        <v>6500</v>
      </c>
      <c r="F77" s="27">
        <v>10</v>
      </c>
    </row>
    <row r="78" spans="1:6" ht="14.25" hidden="1" x14ac:dyDescent="0.2">
      <c r="A78" s="27">
        <v>1991</v>
      </c>
      <c r="B78" s="27">
        <v>6700</v>
      </c>
      <c r="C78" s="27">
        <v>6500</v>
      </c>
      <c r="D78" s="27">
        <v>6200</v>
      </c>
      <c r="E78" s="27">
        <v>6500</v>
      </c>
      <c r="F78" s="27">
        <v>8.75</v>
      </c>
    </row>
    <row r="79" spans="1:6" ht="14.25" hidden="1" x14ac:dyDescent="0.2">
      <c r="A79" s="27">
        <v>1992</v>
      </c>
      <c r="B79" s="27">
        <v>6700</v>
      </c>
      <c r="C79" s="27">
        <v>6500</v>
      </c>
      <c r="D79" s="27">
        <v>6200</v>
      </c>
      <c r="E79" s="27">
        <v>6500</v>
      </c>
      <c r="F79" s="27">
        <v>7.5</v>
      </c>
    </row>
    <row r="80" spans="1:6" ht="14.25" hidden="1" x14ac:dyDescent="0.2">
      <c r="A80" s="27">
        <v>1993</v>
      </c>
      <c r="B80" s="27">
        <v>6700</v>
      </c>
      <c r="C80" s="27">
        <v>6500</v>
      </c>
      <c r="D80" s="27">
        <v>6200</v>
      </c>
      <c r="E80" s="27">
        <v>6500</v>
      </c>
      <c r="F80" s="27">
        <v>6.25</v>
      </c>
    </row>
    <row r="81" spans="1:6" ht="14.25" hidden="1" x14ac:dyDescent="0.2">
      <c r="A81" s="27"/>
      <c r="B81" s="27"/>
      <c r="C81" s="27"/>
      <c r="D81" s="27"/>
      <c r="E81" s="27"/>
      <c r="F81" s="27"/>
    </row>
    <row r="82" spans="1:6" ht="14.25" hidden="1" x14ac:dyDescent="0.2">
      <c r="A82" s="97" t="s">
        <v>40</v>
      </c>
      <c r="B82" s="27"/>
      <c r="C82" s="27"/>
      <c r="D82" s="27"/>
      <c r="E82" s="27"/>
      <c r="F82" s="27"/>
    </row>
    <row r="83" spans="1:6" ht="14.25" hidden="1" x14ac:dyDescent="0.2">
      <c r="A83" s="27"/>
      <c r="B83" s="27"/>
      <c r="C83" s="27"/>
      <c r="D83" s="27"/>
      <c r="E83" s="27"/>
      <c r="F83" s="27"/>
    </row>
    <row r="84" spans="1:6" ht="15" hidden="1" x14ac:dyDescent="0.25">
      <c r="A84" s="96" t="s">
        <v>39</v>
      </c>
      <c r="B84" s="641" t="s">
        <v>172</v>
      </c>
      <c r="C84" s="393"/>
      <c r="D84" s="393"/>
      <c r="E84" s="393"/>
      <c r="F84" s="394"/>
    </row>
    <row r="85" spans="1:6" ht="15" hidden="1" x14ac:dyDescent="0.25">
      <c r="A85" s="99">
        <f>'teure Fehler vermeiden'!BJ7</f>
        <v>23002</v>
      </c>
      <c r="B85" s="136">
        <f>DATE(YEAR(A4)+B87,MONTH(A4)+B89,DAY(A4))</f>
        <v>47362</v>
      </c>
      <c r="C85" s="137">
        <f>DATE(YEAR(A4)+C87,MONTH(A4)+C89,DAY(A4))</f>
        <v>46631</v>
      </c>
      <c r="D85" s="137">
        <f>DATE(YEAR(A4)+D87,MONTH(A4)+D89,DAY(A4))</f>
        <v>45536</v>
      </c>
      <c r="E85" s="138">
        <f>DATE(YEAR(A4)+E87,MONTH(A4)+E89,DAY(A4))</f>
        <v>46631</v>
      </c>
      <c r="F85" s="139">
        <f>DATE(YEAR(A4)+F87,MONTH(A4)+F89,DAY(A4))</f>
        <v>46023</v>
      </c>
    </row>
    <row r="86" spans="1:6" ht="14.25" hidden="1" x14ac:dyDescent="0.2">
      <c r="A86" s="27">
        <f>YEAR(A85)</f>
        <v>1962</v>
      </c>
      <c r="B86" s="27">
        <f>VLOOKUP($A$86,A39:E80,2,FALSE)</f>
        <v>6608</v>
      </c>
      <c r="C86" s="27">
        <f>VLOOKUP($A$86,A39:E80,3,FALSE)</f>
        <v>6408</v>
      </c>
      <c r="D86" s="27">
        <f>VLOOKUP($A$86,A39:E80,4,FALSE)</f>
        <v>6108</v>
      </c>
      <c r="E86" s="27">
        <f>VLOOKUP($A$86,A39:E80,5,FALSE)</f>
        <v>6408</v>
      </c>
      <c r="F86" s="27">
        <v>6300</v>
      </c>
    </row>
    <row r="87" spans="1:6" ht="14.25" hidden="1" x14ac:dyDescent="0.2">
      <c r="A87" s="96" t="s">
        <v>38</v>
      </c>
      <c r="B87" s="100" t="str">
        <f>LEFT(B86,2)</f>
        <v>66</v>
      </c>
      <c r="C87" s="96" t="str">
        <f>LEFT(C86,2)</f>
        <v>64</v>
      </c>
      <c r="D87" s="96" t="str">
        <f>LEFT(D86,2)</f>
        <v>61</v>
      </c>
      <c r="E87" s="96" t="str">
        <f>LEFT(E86,2)</f>
        <v>64</v>
      </c>
      <c r="F87" s="96" t="str">
        <f>LEFT(F86,2)</f>
        <v>63</v>
      </c>
    </row>
    <row r="88" spans="1:6" ht="14.25" hidden="1" x14ac:dyDescent="0.2">
      <c r="A88" s="27"/>
      <c r="B88" s="100" t="str">
        <f>IF(RIGHT(B86,2)&gt;=10,RIGHT(B86,2),RIGHT(B86,1))</f>
        <v>08</v>
      </c>
      <c r="C88" s="96" t="str">
        <f>IF(RIGHT(C86,2)&gt;=10,RIGHT(C86,2),RIGHT(C86,1))</f>
        <v>08</v>
      </c>
      <c r="D88" s="96" t="str">
        <f>IF(RIGHT(D86,2)&gt;=10,RIGHT(D86,2),RIGHT(D86,1))</f>
        <v>08</v>
      </c>
      <c r="E88" s="96" t="str">
        <f>IF(RIGHT(E86,2)&gt;=10,RIGHT(E86,2),RIGHT(E86,1))</f>
        <v>08</v>
      </c>
      <c r="F88" s="96" t="str">
        <f>IF(RIGHT(F86,2)&gt;=10,RIGHT(F86,2),RIGHT(F86,1))</f>
        <v>00</v>
      </c>
    </row>
    <row r="89" spans="1:6" ht="14.25" hidden="1" x14ac:dyDescent="0.2">
      <c r="A89" s="27"/>
      <c r="B89" s="100">
        <f>VALUE(B88)</f>
        <v>8</v>
      </c>
      <c r="C89" s="96">
        <f>VALUE(C88)</f>
        <v>8</v>
      </c>
      <c r="D89" s="96">
        <f>VALUE(D88)</f>
        <v>8</v>
      </c>
      <c r="E89" s="96">
        <f>VALUE(E88)</f>
        <v>8</v>
      </c>
      <c r="F89" s="96">
        <f>VALUE(F88)</f>
        <v>0</v>
      </c>
    </row>
    <row r="90" spans="1:6" ht="14.25" hidden="1" x14ac:dyDescent="0.2">
      <c r="A90" s="27"/>
      <c r="B90" s="27"/>
      <c r="C90" s="27"/>
      <c r="D90" s="27"/>
      <c r="E90" s="27"/>
      <c r="F90" s="27"/>
    </row>
    <row r="91" spans="1:6" ht="14.25" hidden="1" x14ac:dyDescent="0.2">
      <c r="A91" s="97" t="s">
        <v>184</v>
      </c>
      <c r="B91" s="96"/>
      <c r="C91" s="27"/>
      <c r="D91" s="27"/>
      <c r="E91" s="27"/>
      <c r="F91" s="27"/>
    </row>
    <row r="92" spans="1:6" ht="14.25" hidden="1" x14ac:dyDescent="0.2">
      <c r="A92" s="27"/>
      <c r="B92" s="96"/>
      <c r="C92" s="27"/>
      <c r="D92" s="27"/>
      <c r="E92" s="27"/>
      <c r="F92" s="27"/>
    </row>
    <row r="93" spans="1:6" ht="14.25" hidden="1" x14ac:dyDescent="0.2">
      <c r="A93" s="102" t="s">
        <v>37</v>
      </c>
      <c r="B93" s="96" t="s">
        <v>36</v>
      </c>
      <c r="C93" s="96" t="s">
        <v>35</v>
      </c>
      <c r="D93" s="27"/>
      <c r="E93" s="27"/>
      <c r="F93" s="76"/>
    </row>
    <row r="94" spans="1:6" ht="14.25" hidden="1" x14ac:dyDescent="0.2">
      <c r="A94" s="96" t="str">
        <f>CONCATENATE('teure Fehler vermeiden'!BJ21,IF('teure Fehler vermeiden'!BY21&lt;10,CONCATENATE(0,'teure Fehler vermeiden'!BY21),'teure Fehler vermeiden'!BY21))</f>
        <v>6300</v>
      </c>
      <c r="B94" s="96" t="str">
        <f>CONCATENATE('teure Fehler vermeiden'!BJ23,IF('teure Fehler vermeiden'!BY23&lt;10,CONCATENATE(0,'teure Fehler vermeiden'!BY23),'teure Fehler vermeiden'!BY23))</f>
        <v>6408</v>
      </c>
      <c r="C94" s="103" t="str">
        <f>'teure Fehler vermeiden'!BJ9</f>
        <v>nein</v>
      </c>
      <c r="D94" s="27"/>
      <c r="E94" s="27"/>
      <c r="F94" s="27"/>
    </row>
    <row r="95" spans="1:6" ht="14.25" hidden="1" x14ac:dyDescent="0.2">
      <c r="A95" s="100" t="str">
        <f>LEFT(A94,2)</f>
        <v>63</v>
      </c>
      <c r="B95" s="96" t="str">
        <f>LEFT(B94,2)</f>
        <v>64</v>
      </c>
      <c r="C95" s="96"/>
      <c r="D95" s="27"/>
      <c r="E95" s="27"/>
      <c r="F95" s="27"/>
    </row>
    <row r="96" spans="1:6" ht="14.25" hidden="1" x14ac:dyDescent="0.2">
      <c r="A96" s="100" t="str">
        <f>IF(RIGHT(A94,2)&gt;=10,RIGHT(A94,2),RIGHT(A94,1))</f>
        <v>00</v>
      </c>
      <c r="B96" s="96" t="str">
        <f>IF(RIGHT(B94,2)&gt;=10,RIGHT(B94,2),RIGHT(B94,1))</f>
        <v>08</v>
      </c>
      <c r="C96" s="27"/>
      <c r="D96" s="27"/>
      <c r="E96" s="27"/>
      <c r="F96" s="27"/>
    </row>
    <row r="97" spans="1:13" ht="14.25" hidden="1" x14ac:dyDescent="0.2">
      <c r="A97" s="100">
        <f>VALUE(A96)</f>
        <v>0</v>
      </c>
      <c r="B97" s="96">
        <f>VALUE(B96)</f>
        <v>8</v>
      </c>
      <c r="C97" s="27"/>
      <c r="D97" s="27"/>
      <c r="E97" s="27"/>
      <c r="F97" s="27"/>
    </row>
    <row r="98" spans="1:13" ht="14.25" hidden="1" x14ac:dyDescent="0.2">
      <c r="A98" s="27"/>
      <c r="B98" s="27"/>
      <c r="C98" s="27"/>
      <c r="D98" s="27"/>
      <c r="E98" s="27"/>
      <c r="F98" s="27"/>
    </row>
    <row r="99" spans="1:13" ht="14.25" hidden="1" x14ac:dyDescent="0.2">
      <c r="A99" s="261" t="s">
        <v>34</v>
      </c>
      <c r="B99" s="26"/>
      <c r="C99" s="26"/>
      <c r="D99" s="26"/>
      <c r="E99" s="26"/>
      <c r="F99" s="26"/>
      <c r="G99" s="19"/>
      <c r="H99" s="19"/>
      <c r="I99" s="19"/>
      <c r="J99" s="19"/>
      <c r="K99" s="19"/>
      <c r="L99" s="19"/>
      <c r="M99" s="19"/>
    </row>
    <row r="100" spans="1:13" ht="14.25" hidden="1" x14ac:dyDescent="0.2">
      <c r="A100" s="26"/>
      <c r="B100" s="26"/>
      <c r="C100" s="26"/>
      <c r="D100" s="26"/>
      <c r="E100" s="26"/>
      <c r="F100" s="26"/>
      <c r="G100" s="19"/>
      <c r="H100" s="19"/>
      <c r="I100" s="19"/>
      <c r="J100" s="19"/>
      <c r="K100" s="19"/>
      <c r="L100" s="19"/>
      <c r="M100" s="19"/>
    </row>
    <row r="101" spans="1:13" ht="14.25" x14ac:dyDescent="0.2">
      <c r="A101" s="262"/>
      <c r="B101" s="262"/>
      <c r="C101" s="263"/>
      <c r="D101" s="26"/>
      <c r="E101" s="26"/>
      <c r="F101" s="26"/>
      <c r="G101" s="19"/>
      <c r="H101" s="19"/>
      <c r="I101" s="19"/>
      <c r="J101" s="19"/>
      <c r="K101" s="19"/>
      <c r="L101" s="19"/>
      <c r="M101" s="19"/>
    </row>
    <row r="102" spans="1:13" ht="14.25" x14ac:dyDescent="0.2">
      <c r="A102" s="264" t="s">
        <v>33</v>
      </c>
      <c r="B102" s="19"/>
      <c r="C102" s="264" t="s">
        <v>32</v>
      </c>
      <c r="D102" s="26"/>
      <c r="E102" s="26"/>
      <c r="F102" s="26" t="s">
        <v>31</v>
      </c>
      <c r="G102" s="19"/>
      <c r="H102" s="19"/>
      <c r="I102" s="19"/>
      <c r="J102" s="19"/>
      <c r="K102" s="19"/>
      <c r="L102" s="19"/>
      <c r="M102" s="19"/>
    </row>
    <row r="103" spans="1:13" ht="14.25" x14ac:dyDescent="0.2">
      <c r="A103" s="26">
        <f>IF(C94="ja",C86,B86)</f>
        <v>6608</v>
      </c>
      <c r="B103" s="19"/>
      <c r="C103" s="265">
        <f>IF(VALUE(A103)&lt;VALUE(B94),B94,A103)</f>
        <v>6608</v>
      </c>
      <c r="D103" s="26"/>
      <c r="E103" s="26"/>
      <c r="F103" s="26"/>
      <c r="G103" s="19"/>
      <c r="H103" s="19"/>
      <c r="I103" s="19"/>
      <c r="J103" s="19"/>
      <c r="K103" s="19"/>
      <c r="L103" s="19"/>
      <c r="M103" s="19"/>
    </row>
    <row r="104" spans="1:13" x14ac:dyDescent="0.2">
      <c r="A104" s="19"/>
      <c r="B104" s="19"/>
      <c r="C104" s="257" t="str">
        <f>LEFT(C103,2)</f>
        <v>66</v>
      </c>
      <c r="D104" s="19"/>
      <c r="E104" s="19"/>
      <c r="F104" s="19"/>
      <c r="G104" s="19"/>
      <c r="H104" s="19"/>
      <c r="I104" s="19"/>
      <c r="J104" s="19"/>
      <c r="K104" s="19"/>
      <c r="L104" s="19"/>
      <c r="M104" s="19"/>
    </row>
    <row r="105" spans="1:13" x14ac:dyDescent="0.2">
      <c r="A105" s="19"/>
      <c r="B105" s="19"/>
      <c r="C105" s="257" t="str">
        <f>IF(RIGHT(C103,2)&gt;=10,RIGHT(C103,2),RIGHT(C103,1))</f>
        <v>08</v>
      </c>
      <c r="D105" s="19"/>
      <c r="E105" s="19"/>
      <c r="F105" s="19"/>
      <c r="G105" s="19"/>
      <c r="H105" s="19"/>
      <c r="I105" s="19"/>
      <c r="J105" s="19"/>
      <c r="K105" s="19"/>
      <c r="L105" s="19"/>
      <c r="M105" s="19"/>
    </row>
    <row r="106" spans="1:13" x14ac:dyDescent="0.2">
      <c r="A106" s="19"/>
      <c r="B106" s="19"/>
      <c r="C106" s="257">
        <f>VALUE(C105)</f>
        <v>8</v>
      </c>
      <c r="D106" s="19"/>
      <c r="E106" s="19"/>
      <c r="F106" s="19"/>
      <c r="G106" s="19"/>
      <c r="H106" s="19"/>
      <c r="I106" s="19"/>
      <c r="J106" s="19"/>
      <c r="K106" s="19"/>
      <c r="L106" s="19"/>
      <c r="M106" s="19"/>
    </row>
  </sheetData>
  <sheetProtection password="8977" sheet="1" objects="1" scenarios="1" selectLockedCells="1" selectUnlockedCells="1"/>
  <mergeCells count="1">
    <mergeCell ref="B84:F84"/>
  </mergeCells>
  <conditionalFormatting sqref="A4:A18">
    <cfRule type="expression" dxfId="6" priority="4" stopIfTrue="1">
      <formula>$D$47&gt;$D$48</formula>
    </cfRule>
  </conditionalFormatting>
  <conditionalFormatting sqref="B31">
    <cfRule type="expression" dxfId="5" priority="3">
      <formula>"wenn('Re-Prognose plus'!$EC$90:$ET$90&gt;30.06.2018"</formula>
    </cfRule>
  </conditionalFormatting>
  <conditionalFormatting sqref="B32">
    <cfRule type="expression" dxfId="4" priority="2">
      <formula>"wenn('Re-Prognose plus'!$EC$90:$ET$90&gt;30.06.2018"</formula>
    </cfRule>
  </conditionalFormatting>
  <conditionalFormatting sqref="B33:G33">
    <cfRule type="expression" dxfId="3" priority="1">
      <formula>"wenn('Re-Prognose plus'!$EC$90:$ET$90&gt;30.06.2018"</formula>
    </cfRule>
  </conditionalFormatting>
  <dataValidations count="2">
    <dataValidation type="whole" allowBlank="1" showInputMessage="1" showErrorMessage="1" sqref="B31 B33" xr:uid="{00000000-0002-0000-0000-000003000000}">
      <formula1>60</formula1>
      <formula2>67</formula2>
    </dataValidation>
    <dataValidation type="date" allowBlank="1" showInputMessage="1" showErrorMessage="1" sqref="B31" xr:uid="{00000000-0002-0000-0000-000001000000}">
      <formula1>40544</formula1>
      <formula2>49674</formula2>
    </dataValidation>
  </dataValidation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571CB-8153-48C5-B9EE-B55C64E6F25D}">
  <dimension ref="A1:AA101"/>
  <sheetViews>
    <sheetView showGridLines="0" topLeftCell="A102" workbookViewId="0">
      <selection sqref="A1:XFD101"/>
    </sheetView>
  </sheetViews>
  <sheetFormatPr baseColWidth="10" defaultRowHeight="15" x14ac:dyDescent="0.25"/>
  <cols>
    <col min="1" max="16384" width="11.42578125" style="206"/>
  </cols>
  <sheetData>
    <row r="1" spans="1:27" hidden="1" x14ac:dyDescent="0.25">
      <c r="A1" s="206">
        <f ca="1">TODAY()</f>
        <v>43263</v>
      </c>
      <c r="AA1" s="257" t="s">
        <v>50</v>
      </c>
    </row>
    <row r="2" spans="1:27" hidden="1" x14ac:dyDescent="0.25">
      <c r="A2" s="206" t="str">
        <f>"(zwischen "&amp;'teure Fehler vermeiden'!BJ21&amp;" / "&amp;'teure Fehler vermeiden'!BY21&amp;"  und  "&amp;'RE-P Nebenrechnung'!B87&amp;" / "&amp;'RE-P Nebenrechnung'!B89&amp;")"</f>
        <v>(zwischen 63 / 0  und  66 / 8)</v>
      </c>
      <c r="AA2" s="19">
        <f>'teure Fehler vermeiden'!BJ15</f>
        <v>45</v>
      </c>
    </row>
    <row r="3" spans="1:27" hidden="1" x14ac:dyDescent="0.25">
      <c r="A3" s="206" t="str">
        <f ca="1">'RE-P Nebenrechnung'!B33&amp;" Mon. bis gewählter Re-Beg."</f>
        <v>91 Mon. bis gewählter Re-Beg.</v>
      </c>
      <c r="AA3" s="258">
        <f>ROUND(('teure Fehler vermeiden'!BJ12*'RE-P Nebenrechnung'!O14/'teure Fehler vermeiden'!EC119/12),4)</f>
        <v>10.0284</v>
      </c>
    </row>
    <row r="4" spans="1:27" hidden="1" x14ac:dyDescent="0.25">
      <c r="A4" s="206" t="str">
        <f>"Rentenabschlag "&amp;'RE-P Nebenrechnung'!B32&amp;" %"</f>
        <v>Rentenabschlag 13,2 %</v>
      </c>
      <c r="AA4" s="258"/>
    </row>
    <row r="5" spans="1:27" hidden="1" x14ac:dyDescent="0.25">
      <c r="A5" s="207">
        <f>'RE-P Nebenrechnung'!B31</f>
        <v>46023</v>
      </c>
      <c r="AA5" s="258">
        <f>'RE-P Nebenrechnung'!F10+'RE-P Nebenrechnung'!G10+'RE-P Nebenrechnung'!H10+'RE-P Nebenrechnung'!I10+'RE-P Nebenrechnung'!J10</f>
        <v>0</v>
      </c>
    </row>
    <row r="6" spans="1:27" hidden="1" x14ac:dyDescent="0.25">
      <c r="A6" s="206">
        <f ca="1">IF(B12="",(' '!AA8+'RE-P Nebenrechnung'!O22)*0.89,"Error")</f>
        <v>1319.10204279504</v>
      </c>
      <c r="AA6" s="259"/>
    </row>
    <row r="7" spans="1:27" hidden="1" x14ac:dyDescent="0.25">
      <c r="A7" s="206">
        <f ca="1">'RE-P Nebenrechnung'!L15</f>
        <v>577471.93929789052</v>
      </c>
      <c r="AA7" s="259">
        <f>SUM(AA2:AA6)</f>
        <v>55.028399999999998</v>
      </c>
    </row>
    <row r="8" spans="1:27" hidden="1" x14ac:dyDescent="0.25">
      <c r="AA8" s="260">
        <f ca="1">AA7*(1-'RE-P Nebenrechnung'!A17*0.003)*'teure Fehler vermeiden'!EC115</f>
        <v>1482.137126736</v>
      </c>
    </row>
    <row r="9" spans="1:27" hidden="1" x14ac:dyDescent="0.25"/>
    <row r="10" spans="1:27" hidden="1" x14ac:dyDescent="0.25"/>
    <row r="11" spans="1:27" hidden="1" x14ac:dyDescent="0.25"/>
    <row r="12" spans="1:27" ht="15.75" hidden="1" x14ac:dyDescent="0.25">
      <c r="B12" s="308" t="str">
        <f ca="1">IF(AND('teure Fehler vermeiden'!EC113&gt;'teure Fehler vermeiden'!EC111,'teure Fehler vermeiden'!CR14="",B13="",B14="",B15="",' '!C13="",' '!C14="",' '!C15=""),"","Eingabefehler")</f>
        <v/>
      </c>
      <c r="C12" s="309" t="str">
        <f ca="1">IF('teure Fehler vermeiden'!EC111&gt;'teure Fehler vermeiden'!EC112,"bitte aktuelles Programm verwenden","")</f>
        <v/>
      </c>
    </row>
    <row r="13" spans="1:27" hidden="1" x14ac:dyDescent="0.25">
      <c r="B13" s="310" t="str">
        <f>IF(OR(AND('teure Fehler vermeiden'!BJ9="nein",VALUE('RE-P Nebenrechnung'!A94)&lt;6300),AND('RE-P Nebenrechnung'!C94="ja",VALUE('RE-P Nebenrechnung'!B94)&gt;VALUE('RE-P Nebenrechnung'!C86),VALUE('RE-P Nebenrechnung'!A94)&lt;VALUE('RE-P Nebenrechnung'!C86)),VALUE('RE-P Nebenrechnung'!A94)&gt;VALUE('RE-P Nebenrechnung'!B94),VALUE('RE-P Nebenrechnung'!B94)&lt;VALUE('RE-P Nebenrechnung'!E86)),"Rentenbeginne sind nicht möglich","")</f>
        <v/>
      </c>
      <c r="C13" s="311" t="str">
        <f>IF(AND('teure Fehler vermeiden'!AF52&gt;0,'teure Fehler vermeiden'!BW52&gt;0),"Transf-Kug und ATZ nicht gleichzeitig eingeben","")</f>
        <v/>
      </c>
    </row>
    <row r="14" spans="1:27" hidden="1" x14ac:dyDescent="0.25">
      <c r="B14" s="310" t="str">
        <f>IF(('teure Fehler vermeiden'!BJ23*12+'teure Fehler vermeiden'!BY23)&gt;804,"Eingabe nur bis 67/0 möglich","")</f>
        <v/>
      </c>
      <c r="C14" s="312" t="str">
        <f ca="1">IF('RE-P Nebenrechnung'!E4&lt;0,"Der Ausstieg liegt in der Vergangenheit","")</f>
        <v/>
      </c>
    </row>
    <row r="15" spans="1:27" hidden="1" x14ac:dyDescent="0.25">
      <c r="B15" s="310" t="str">
        <f>IF(OR('RE-P Nebenrechnung'!A16&lt;'RE-P Nebenrechnung'!A12,'RE-P Nebenrechnung'!A16&gt;'RE-P Nebenrechnung'!A15),"Der gewünschte Re-Beg liegt außerhalb der angegebenen Grenzen","")</f>
        <v/>
      </c>
      <c r="C15" s="311" t="str">
        <f>IF('1. Eingabe'!CR14="","","Eingabefehler bei festen persönlichen Daten")</f>
        <v/>
      </c>
    </row>
    <row r="16" spans="1:27"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sheetData>
  <sheetProtection password="DFA8" sheet="1" objects="1" scenarios="1" selectLockedCells="1" selectUnlockedCells="1"/>
  <conditionalFormatting sqref="B12:B15">
    <cfRule type="expression" dxfId="2" priority="2">
      <formula>"wenn('Re-Prognose plus'!$EC$90:$ET$90&gt;30.06.2018"</formula>
    </cfRule>
  </conditionalFormatting>
  <conditionalFormatting sqref="C13:C15">
    <cfRule type="expression" dxfId="1" priority="1">
      <formula>"wenn('Re-Prognose plus'!$EC$90:$ET$90&gt;30.06.2018"</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7A27B-8D9B-467B-8DD2-5D99E52320B7}">
  <dimension ref="C1:C100"/>
  <sheetViews>
    <sheetView showGridLines="0" topLeftCell="A101" workbookViewId="0">
      <selection activeCell="A101" sqref="A101"/>
    </sheetView>
  </sheetViews>
  <sheetFormatPr baseColWidth="10" defaultRowHeight="15" x14ac:dyDescent="0.25"/>
  <sheetData>
    <row r="1" spans="3:3" hidden="1" x14ac:dyDescent="0.25"/>
    <row r="2" spans="3:3" hidden="1" x14ac:dyDescent="0.25"/>
    <row r="3" spans="3:3" hidden="1" x14ac:dyDescent="0.25"/>
    <row r="4" spans="3:3" hidden="1" x14ac:dyDescent="0.25"/>
    <row r="5" spans="3:3" hidden="1" x14ac:dyDescent="0.25"/>
    <row r="6" spans="3:3" hidden="1" x14ac:dyDescent="0.25">
      <c r="C6" s="206">
        <v>34.450000000000003</v>
      </c>
    </row>
    <row r="7" spans="3:3" hidden="1" x14ac:dyDescent="0.25">
      <c r="C7" s="206">
        <v>37103</v>
      </c>
    </row>
    <row r="8" spans="3:3" hidden="1" x14ac:dyDescent="0.25">
      <c r="C8" s="207">
        <v>43800</v>
      </c>
    </row>
    <row r="9" spans="3:3" hidden="1" x14ac:dyDescent="0.25"/>
    <row r="10" spans="3:3" hidden="1" x14ac:dyDescent="0.25"/>
    <row r="11" spans="3:3" hidden="1" x14ac:dyDescent="0.25"/>
    <row r="12" spans="3:3" hidden="1" x14ac:dyDescent="0.25"/>
    <row r="13" spans="3:3" hidden="1" x14ac:dyDescent="0.25"/>
    <row r="14" spans="3:3" hidden="1" x14ac:dyDescent="0.25"/>
    <row r="15" spans="3:3" hidden="1" x14ac:dyDescent="0.25"/>
    <row r="16" spans="3:3"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sheetData>
  <sheetProtection password="DFA8" sheet="1" objects="1" scenarios="1" selectLockedCells="1" selectUn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Küpper</vt:lpstr>
      <vt:lpstr>RB nach Re-Ausk</vt:lpstr>
      <vt:lpstr>1. Eingabe</vt:lpstr>
      <vt:lpstr>teure Fehler vermeiden</vt:lpstr>
      <vt:lpstr>Seminare und weitere Programme</vt:lpstr>
      <vt:lpstr>Inhalte Kurzinfo</vt:lpstr>
      <vt:lpstr>RE-P Nebenrechnung</vt:lpstr>
      <vt:lpstr> </vt:lpstr>
      <vt:lpstr>1</vt:lpstr>
      <vt:lpstr>interessante Vergleiche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Buber</dc:creator>
  <cp:lastModifiedBy>Werner Buber</cp:lastModifiedBy>
  <cp:lastPrinted>2018-06-11T22:13:45Z</cp:lastPrinted>
  <dcterms:created xsi:type="dcterms:W3CDTF">2018-02-19T11:45:21Z</dcterms:created>
  <dcterms:modified xsi:type="dcterms:W3CDTF">2018-06-11T22:18:23Z</dcterms:modified>
</cp:coreProperties>
</file>