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ne\AppData\Local\Microsoft\Windows\INetCache\Content.Outlook\ZCA7OLXX\"/>
    </mc:Choice>
  </mc:AlternateContent>
  <xr:revisionPtr revIDLastSave="0" documentId="13_ncr:1_{0B42FE8E-BDB1-497A-A894-E4D9B8AA1A9E}" xr6:coauthVersionLast="45" xr6:coauthVersionMax="45" xr10:uidLastSave="{00000000-0000-0000-0000-000000000000}"/>
  <workbookProtection workbookAlgorithmName="SHA-512" workbookHashValue="+5t7FXM2a2ecGXBEuSlL7ldSly2QNVI7YC0jxCIIvcyToATjIkqynjOl+XjJErXlNFuKHxrWuPItn3cH/84hFQ==" workbookSaltValue="7917KpczIeNjfRxLw0qWVQ==" workbookSpinCount="100000" lockStructure="1"/>
  <bookViews>
    <workbookView xWindow="-120" yWindow="-120" windowWidth="20730" windowHeight="11160" tabRatio="913" xr2:uid="{00000000-000D-0000-FFFF-FFFF00000000}"/>
  </bookViews>
  <sheets>
    <sheet name=" " sheetId="9" r:id="rId1"/>
    <sheet name="ReBeg" sheetId="11" state="hidden" r:id="rId2"/>
  </sheets>
  <externalReferences>
    <externalReference r:id="rId3"/>
  </externalReferences>
  <definedNames>
    <definedName name="BearbJahr">#REF!</definedName>
    <definedName name="BearbJahr2018">#REF!</definedName>
    <definedName name="BearJahr">#REF!</definedName>
    <definedName name="BearJahrgeänd">#REF!</definedName>
    <definedName name="Bundesland">#REF!</definedName>
    <definedName name="Bundesländer">#REF!</definedName>
    <definedName name="gebdatum">#REF!</definedName>
    <definedName name="gewJahr">#REF!</definedName>
    <definedName name="sff">[1]Berechnung!$B$1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1" l="1"/>
  <c r="A4" i="11" s="1"/>
  <c r="A74" i="11" l="1"/>
  <c r="B79" i="11" l="1"/>
  <c r="B93" i="11" s="1"/>
  <c r="CZ21" i="9" l="1"/>
  <c r="K69" i="11" l="1"/>
  <c r="K68" i="11"/>
  <c r="K67" i="11"/>
  <c r="E74" i="11" l="1"/>
  <c r="E78" i="11" s="1"/>
  <c r="D74" i="11"/>
  <c r="C74" i="11"/>
  <c r="B74" i="11"/>
  <c r="B76" i="11" l="1"/>
  <c r="B75" i="11"/>
  <c r="B78" i="11"/>
  <c r="D79" i="11"/>
  <c r="D78" i="11"/>
  <c r="C79" i="11"/>
  <c r="C78" i="11"/>
  <c r="E79" i="11"/>
  <c r="F79" i="11" s="1"/>
  <c r="F74" i="11"/>
  <c r="L69" i="11" s="1"/>
  <c r="F78" i="11" l="1"/>
  <c r="L67" i="11"/>
  <c r="L68" i="11"/>
  <c r="B8" i="11"/>
  <c r="A13" i="11"/>
  <c r="A17" i="11" l="1"/>
  <c r="A10" i="11" l="1"/>
  <c r="A12" i="11" s="1"/>
  <c r="A14" i="11"/>
  <c r="A16" i="11" l="1"/>
  <c r="F16" i="11" l="1"/>
  <c r="C29" i="11"/>
  <c r="C53" i="11" l="1"/>
  <c r="C24" i="11"/>
  <c r="C25" i="11" s="1"/>
  <c r="C23" i="11"/>
  <c r="B12" i="11"/>
  <c r="A6" i="11"/>
  <c r="A7" i="11" l="1"/>
  <c r="C7" i="11" s="1"/>
  <c r="F152" i="11"/>
  <c r="G152" i="11" s="1"/>
  <c r="F153" i="11" s="1"/>
  <c r="B6" i="11"/>
  <c r="B7" i="11" l="1"/>
  <c r="G153" i="11"/>
  <c r="H153" i="11" s="1"/>
  <c r="F332" i="11" s="1"/>
  <c r="B10" i="11"/>
  <c r="A5" i="11"/>
  <c r="D29" i="11"/>
  <c r="G29" i="11"/>
  <c r="F29" i="11"/>
  <c r="F200" i="11" l="1"/>
  <c r="F212" i="11"/>
  <c r="F224" i="11"/>
  <c r="F236" i="11"/>
  <c r="F164" i="11"/>
  <c r="F176" i="11"/>
  <c r="F188" i="11"/>
  <c r="F296" i="11"/>
  <c r="F308" i="11"/>
  <c r="F320" i="11"/>
  <c r="F248" i="11"/>
  <c r="F260" i="11"/>
  <c r="F272" i="11"/>
  <c r="F284" i="11"/>
  <c r="D10" i="11"/>
  <c r="D8" i="11"/>
  <c r="D13" i="11"/>
  <c r="E13" i="11" s="1"/>
  <c r="D12" i="11"/>
  <c r="B5" i="11"/>
  <c r="D7" i="11"/>
  <c r="D22" i="11"/>
  <c r="F22" i="11"/>
  <c r="G22" i="11"/>
  <c r="A22" i="11"/>
  <c r="C55" i="11" s="1"/>
  <c r="C10" i="11" l="1"/>
  <c r="F13" i="11"/>
  <c r="G24" i="11"/>
  <c r="G25" i="11" s="1"/>
  <c r="G53" i="11"/>
  <c r="G23" i="11"/>
  <c r="D59" i="11"/>
  <c r="D23" i="11"/>
  <c r="D24" i="11"/>
  <c r="D25" i="11" s="1"/>
  <c r="E12" i="11"/>
  <c r="F12" i="11" s="1"/>
  <c r="C28" i="11"/>
  <c r="E10" i="11"/>
  <c r="F10" i="11" s="1"/>
  <c r="B69" i="11"/>
  <c r="G55" i="11"/>
  <c r="A55" i="11"/>
  <c r="A53" i="11"/>
  <c r="A54" i="11"/>
  <c r="A23" i="11"/>
  <c r="B55" i="11"/>
  <c r="B22" i="11"/>
  <c r="B56" i="11"/>
  <c r="B54" i="11"/>
  <c r="F55" i="11"/>
  <c r="A24" i="11"/>
  <c r="A56" i="11"/>
  <c r="B53" i="11"/>
  <c r="F23" i="11"/>
  <c r="F24" i="11"/>
  <c r="F25" i="11" s="1"/>
  <c r="F53" i="11"/>
  <c r="E7" i="11"/>
  <c r="F7" i="11" s="1"/>
  <c r="A81" i="11" l="1"/>
  <c r="F17" i="11"/>
  <c r="A95" i="11"/>
  <c r="C13" i="11"/>
  <c r="A75" i="11" s="1"/>
  <c r="A76" i="11" s="1"/>
  <c r="F28" i="11"/>
  <c r="B23" i="11"/>
  <c r="D28" i="11"/>
  <c r="G28" i="11"/>
  <c r="B24" i="11"/>
  <c r="A25" i="11"/>
  <c r="B25" i="11" s="1"/>
  <c r="G69" i="11"/>
  <c r="H69" i="11" s="1"/>
  <c r="F69" i="11"/>
  <c r="A82" i="11" l="1"/>
  <c r="B81" i="11"/>
  <c r="C75" i="11"/>
  <c r="HY16" i="9"/>
  <c r="D30" i="11"/>
  <c r="D31" i="11"/>
  <c r="F31" i="11"/>
  <c r="F33" i="11" s="1"/>
  <c r="F30" i="11"/>
  <c r="I69" i="11"/>
  <c r="C69" i="11" s="1"/>
  <c r="G30" i="11"/>
  <c r="G31" i="11"/>
  <c r="G33" i="11" s="1"/>
  <c r="A28" i="11"/>
  <c r="B28" i="11" s="1"/>
  <c r="C81" i="11" l="1"/>
  <c r="B82" i="11"/>
  <c r="G17" i="11"/>
  <c r="C76" i="11"/>
  <c r="D75" i="11" s="1"/>
  <c r="D69" i="11"/>
  <c r="E69" i="11" s="1"/>
  <c r="J69" i="11"/>
  <c r="M69" i="11" s="1"/>
  <c r="II16" i="9" s="1"/>
  <c r="G34" i="11"/>
  <c r="D33" i="11"/>
  <c r="F34" i="11"/>
  <c r="D81" i="11" l="1"/>
  <c r="C82" i="11"/>
  <c r="D76" i="11"/>
  <c r="E75" i="11" s="1"/>
  <c r="G35" i="11"/>
  <c r="G36" i="11" s="1"/>
  <c r="G37" i="11" s="1"/>
  <c r="G54" i="11" s="1"/>
  <c r="G56" i="11" s="1"/>
  <c r="F35" i="11"/>
  <c r="F36" i="11" s="1"/>
  <c r="F37" i="11" s="1"/>
  <c r="D34" i="11"/>
  <c r="E81" i="11" l="1"/>
  <c r="D82" i="11"/>
  <c r="E76" i="11"/>
  <c r="D35" i="11"/>
  <c r="D36" i="11" s="1"/>
  <c r="D37" i="11" s="1"/>
  <c r="D38" i="11" s="1"/>
  <c r="F54" i="11"/>
  <c r="F56" i="11" s="1"/>
  <c r="G38" i="11"/>
  <c r="G39" i="11" s="1"/>
  <c r="F38" i="11"/>
  <c r="F39" i="11" s="1"/>
  <c r="E82" i="11" l="1"/>
  <c r="D39" i="11"/>
  <c r="D60" i="11"/>
  <c r="D62" i="11" s="1"/>
  <c r="F57" i="11"/>
  <c r="G57" i="11"/>
  <c r="G16" i="11" l="1"/>
  <c r="D63" i="11"/>
  <c r="B68" i="11" s="1"/>
  <c r="B95" i="11" s="1"/>
  <c r="C31" i="11" l="1"/>
  <c r="C33" i="11" s="1"/>
  <c r="C30" i="11"/>
  <c r="B96" i="11"/>
  <c r="E63" i="11"/>
  <c r="E64" i="11" s="1"/>
  <c r="C34" i="11" l="1"/>
  <c r="C35" i="11" s="1"/>
  <c r="C36" i="11" s="1"/>
  <c r="C37" i="11" s="1"/>
  <c r="G68" i="11"/>
  <c r="H68" i="11" s="1"/>
  <c r="F68" i="11"/>
  <c r="C54" i="11" l="1"/>
  <c r="C56" i="11" s="1"/>
  <c r="B67" i="11" s="1"/>
  <c r="C38" i="11"/>
  <c r="C39" i="11" s="1"/>
  <c r="HY15" i="9"/>
  <c r="I68" i="11"/>
  <c r="C68" i="11" s="1"/>
  <c r="LI14" i="9" l="1"/>
  <c r="KQ14" i="9"/>
  <c r="KA14" i="9"/>
  <c r="PL14" i="9"/>
  <c r="OV14" i="9"/>
  <c r="OF14" i="9"/>
  <c r="NP14" i="9"/>
  <c r="LE14" i="9"/>
  <c r="KV14" i="9"/>
  <c r="KF14" i="9"/>
  <c r="JP14" i="9"/>
  <c r="PA14" i="9"/>
  <c r="OK14" i="9"/>
  <c r="NU14" i="9"/>
  <c r="KU14" i="9"/>
  <c r="KE14" i="9"/>
  <c r="JO14" i="9"/>
  <c r="OZ14" i="9"/>
  <c r="OJ14" i="9"/>
  <c r="NT14" i="9"/>
  <c r="ND14" i="9"/>
  <c r="KZ14" i="9"/>
  <c r="KJ14" i="9"/>
  <c r="JT14" i="9"/>
  <c r="PE14" i="9"/>
  <c r="OO14" i="9"/>
  <c r="NY14" i="9"/>
  <c r="NM14" i="9"/>
  <c r="NE14" i="9"/>
  <c r="LK14" i="9"/>
  <c r="LA14" i="9"/>
  <c r="KS14" i="9"/>
  <c r="KK14" i="9"/>
  <c r="KC14" i="9"/>
  <c r="JU14" i="9"/>
  <c r="JM14" i="9"/>
  <c r="PF14" i="9"/>
  <c r="OX14" i="9"/>
  <c r="OP14" i="9"/>
  <c r="OH14" i="9"/>
  <c r="NZ14" i="9"/>
  <c r="NR14" i="9"/>
  <c r="NJ14" i="9"/>
  <c r="NB14" i="9"/>
  <c r="LF14" i="9"/>
  <c r="KX14" i="9"/>
  <c r="KP14" i="9"/>
  <c r="KH14" i="9"/>
  <c r="JZ14" i="9"/>
  <c r="JR14" i="9"/>
  <c r="PK14" i="9"/>
  <c r="PC14" i="9"/>
  <c r="OU14" i="9"/>
  <c r="OM14" i="9"/>
  <c r="OE14" i="9"/>
  <c r="NW14" i="9"/>
  <c r="NO14" i="9"/>
  <c r="NG14" i="9"/>
  <c r="KY14" i="9"/>
  <c r="KI14" i="9"/>
  <c r="JS14" i="9"/>
  <c r="PD14" i="9"/>
  <c r="ON14" i="9"/>
  <c r="NX14" i="9"/>
  <c r="NH14" i="9"/>
  <c r="LD14" i="9"/>
  <c r="KN14" i="9"/>
  <c r="JX14" i="9"/>
  <c r="PI14" i="9"/>
  <c r="OS14" i="9"/>
  <c r="OC14" i="9"/>
  <c r="LC14" i="9"/>
  <c r="KM14" i="9"/>
  <c r="JW14" i="9"/>
  <c r="PH14" i="9"/>
  <c r="OR14" i="9"/>
  <c r="OB14" i="9"/>
  <c r="NL14" i="9"/>
  <c r="LH14" i="9"/>
  <c r="KR14" i="9"/>
  <c r="KB14" i="9"/>
  <c r="JL14" i="9"/>
  <c r="JL15" i="9" s="1"/>
  <c r="OW14" i="9"/>
  <c r="OG14" i="9"/>
  <c r="NQ14" i="9"/>
  <c r="NI14" i="9"/>
  <c r="LG14" i="9"/>
  <c r="KO14" i="9"/>
  <c r="JY14" i="9"/>
  <c r="PJ14" i="9"/>
  <c r="OT14" i="9"/>
  <c r="OD14" i="9"/>
  <c r="NN14" i="9"/>
  <c r="LJ14" i="9"/>
  <c r="KT14" i="9"/>
  <c r="KD14" i="9"/>
  <c r="JN14" i="9"/>
  <c r="OY14" i="9"/>
  <c r="OI14" i="9"/>
  <c r="NS14" i="9"/>
  <c r="NC14" i="9"/>
  <c r="KW14" i="9"/>
  <c r="KG14" i="9"/>
  <c r="JQ14" i="9"/>
  <c r="PB14" i="9"/>
  <c r="OL14" i="9"/>
  <c r="NV14" i="9"/>
  <c r="NF14" i="9"/>
  <c r="LB14" i="9"/>
  <c r="KL14" i="9"/>
  <c r="JV14" i="9"/>
  <c r="PG14" i="9"/>
  <c r="OQ14" i="9"/>
  <c r="OA14" i="9"/>
  <c r="NK14" i="9"/>
  <c r="MN14" i="9"/>
  <c r="LX14" i="9"/>
  <c r="MM14" i="9"/>
  <c r="LW14" i="9"/>
  <c r="MY14" i="9"/>
  <c r="MQ14" i="9"/>
  <c r="MT14" i="9"/>
  <c r="MB14" i="9"/>
  <c r="LL14" i="9"/>
  <c r="MA14" i="9"/>
  <c r="NA14" i="9"/>
  <c r="MS14" i="9"/>
  <c r="MV14" i="9"/>
  <c r="MP14" i="9"/>
  <c r="MH14" i="9"/>
  <c r="LZ14" i="9"/>
  <c r="LR14" i="9"/>
  <c r="MO14" i="9"/>
  <c r="MG14" i="9"/>
  <c r="LY14" i="9"/>
  <c r="LQ14" i="9"/>
  <c r="MF14" i="9"/>
  <c r="LP14" i="9"/>
  <c r="ME14" i="9"/>
  <c r="LO14" i="9"/>
  <c r="MU14" i="9"/>
  <c r="MX14" i="9"/>
  <c r="MJ14" i="9"/>
  <c r="LT14" i="9"/>
  <c r="MI14" i="9"/>
  <c r="LS14" i="9"/>
  <c r="MW14" i="9"/>
  <c r="MZ14" i="9"/>
  <c r="MR14" i="9"/>
  <c r="ML14" i="9"/>
  <c r="MD14" i="9"/>
  <c r="LV14" i="9"/>
  <c r="LN14" i="9"/>
  <c r="MK14" i="9"/>
  <c r="MC14" i="9"/>
  <c r="LU14" i="9"/>
  <c r="LM14" i="9"/>
  <c r="J68" i="11"/>
  <c r="M68" i="11" s="1"/>
  <c r="II15" i="9" s="1"/>
  <c r="F67" i="11"/>
  <c r="G67" i="11"/>
  <c r="H67" i="11" s="1"/>
  <c r="C95" i="11"/>
  <c r="A94" i="11"/>
  <c r="H17" i="11"/>
  <c r="I17" i="11" s="1"/>
  <c r="D68" i="11"/>
  <c r="JL16" i="9" l="1"/>
  <c r="JM15" i="9"/>
  <c r="HY14" i="9"/>
  <c r="I67" i="11"/>
  <c r="C67" i="11" s="1"/>
  <c r="C96" i="11"/>
  <c r="D95" i="11"/>
  <c r="C93" i="11"/>
  <c r="D93" i="11"/>
  <c r="E68" i="11"/>
  <c r="E93" i="11"/>
  <c r="JN15" i="9" l="1"/>
  <c r="JM16" i="9"/>
  <c r="H16" i="11"/>
  <c r="I16" i="11" s="1"/>
  <c r="J16" i="11" s="1"/>
  <c r="HB21" i="9" s="1"/>
  <c r="D67" i="11"/>
  <c r="E67" i="11" s="1"/>
  <c r="J67" i="11"/>
  <c r="M67" i="11" s="1"/>
  <c r="II14" i="9" s="1"/>
  <c r="D96" i="11"/>
  <c r="E96" i="11" s="1"/>
  <c r="E95" i="11"/>
  <c r="G95" i="11" s="1"/>
  <c r="F93" i="11"/>
  <c r="JN16" i="9" l="1"/>
  <c r="JO15" i="9"/>
  <c r="G96" i="11"/>
  <c r="JP15" i="9" l="1"/>
  <c r="JO16" i="9"/>
  <c r="JQ15" i="9" l="1"/>
  <c r="JP16" i="9"/>
  <c r="JR15" i="9" l="1"/>
  <c r="JQ16" i="9"/>
  <c r="JS15" i="9" l="1"/>
  <c r="JR16" i="9"/>
  <c r="JS16" i="9" l="1"/>
  <c r="JT15" i="9"/>
  <c r="JU15" i="9" l="1"/>
  <c r="JT16" i="9"/>
  <c r="JV15" i="9" l="1"/>
  <c r="JU16" i="9"/>
  <c r="JW15" i="9" l="1"/>
  <c r="JV16" i="9"/>
  <c r="JX15" i="9" l="1"/>
  <c r="JW16" i="9"/>
  <c r="JY15" i="9" l="1"/>
  <c r="JX16" i="9"/>
  <c r="JZ15" i="9" l="1"/>
  <c r="JY16" i="9"/>
  <c r="KA15" i="9" l="1"/>
  <c r="JZ16" i="9"/>
  <c r="KB15" i="9" l="1"/>
  <c r="KA16" i="9"/>
  <c r="KC15" i="9" l="1"/>
  <c r="KB16" i="9"/>
  <c r="KC16" i="9" l="1"/>
  <c r="KD15" i="9"/>
  <c r="KE15" i="9" l="1"/>
  <c r="KD16" i="9"/>
  <c r="KF15" i="9" l="1"/>
  <c r="KE16" i="9"/>
  <c r="KG15" i="9" l="1"/>
  <c r="KF16" i="9"/>
  <c r="KH15" i="9" l="1"/>
  <c r="KG16" i="9"/>
  <c r="KI15" i="9" l="1"/>
  <c r="KH16" i="9"/>
  <c r="KJ15" i="9" l="1"/>
  <c r="KI16" i="9"/>
  <c r="KK15" i="9" l="1"/>
  <c r="KJ16" i="9"/>
  <c r="KL15" i="9" l="1"/>
  <c r="KK16" i="9"/>
  <c r="KM15" i="9" l="1"/>
  <c r="KL16" i="9"/>
  <c r="KN15" i="9" l="1"/>
  <c r="KM16" i="9"/>
  <c r="KO15" i="9" l="1"/>
  <c r="KN16" i="9"/>
  <c r="KP15" i="9" l="1"/>
  <c r="KO16" i="9"/>
  <c r="KQ15" i="9" l="1"/>
  <c r="KP16" i="9"/>
  <c r="KR15" i="9" l="1"/>
  <c r="KQ16" i="9"/>
  <c r="KS15" i="9" l="1"/>
  <c r="KR16" i="9"/>
  <c r="KT15" i="9" l="1"/>
  <c r="KS16" i="9"/>
  <c r="KU15" i="9" l="1"/>
  <c r="KT16" i="9"/>
  <c r="KV15" i="9" l="1"/>
  <c r="KU16" i="9"/>
  <c r="KW15" i="9" l="1"/>
  <c r="KV16" i="9"/>
  <c r="KX15" i="9" l="1"/>
  <c r="KW16" i="9"/>
  <c r="KY15" i="9" l="1"/>
  <c r="KX16" i="9"/>
  <c r="KZ15" i="9" l="1"/>
  <c r="KY16" i="9"/>
  <c r="LA15" i="9" l="1"/>
  <c r="KZ16" i="9"/>
  <c r="LB15" i="9" l="1"/>
  <c r="LA16" i="9"/>
  <c r="LC15" i="9" l="1"/>
  <c r="LB16" i="9"/>
  <c r="LD15" i="9" l="1"/>
  <c r="LC16" i="9"/>
  <c r="LE15" i="9" l="1"/>
  <c r="LD16" i="9"/>
  <c r="LF15" i="9" l="1"/>
  <c r="LE16" i="9"/>
  <c r="LG15" i="9" l="1"/>
  <c r="LF16" i="9"/>
  <c r="LH15" i="9" l="1"/>
  <c r="LG16" i="9"/>
  <c r="LI15" i="9" l="1"/>
  <c r="LH16" i="9"/>
  <c r="LJ15" i="9" l="1"/>
  <c r="LI16" i="9"/>
  <c r="LK15" i="9" l="1"/>
  <c r="LJ16" i="9"/>
  <c r="LK16" i="9" l="1"/>
  <c r="LL15" i="9"/>
  <c r="LL16" i="9" l="1"/>
  <c r="LM15" i="9"/>
  <c r="LM16" i="9" l="1"/>
  <c r="LN15" i="9"/>
  <c r="LN16" i="9" l="1"/>
  <c r="LO15" i="9"/>
  <c r="LO16" i="9" l="1"/>
  <c r="LP15" i="9"/>
  <c r="LQ15" i="9" l="1"/>
  <c r="LP16" i="9"/>
  <c r="LQ16" i="9" l="1"/>
  <c r="LR15" i="9"/>
  <c r="LS15" i="9" l="1"/>
  <c r="LR16" i="9"/>
  <c r="LT15" i="9" l="1"/>
  <c r="LS16" i="9"/>
  <c r="LT16" i="9" l="1"/>
  <c r="LU15" i="9"/>
  <c r="LV15" i="9" l="1"/>
  <c r="LU16" i="9"/>
  <c r="LV16" i="9" l="1"/>
  <c r="LW15" i="9"/>
  <c r="LX15" i="9" l="1"/>
  <c r="LW16" i="9"/>
  <c r="LX16" i="9" l="1"/>
  <c r="LY15" i="9"/>
  <c r="LZ15" i="9" l="1"/>
  <c r="LY16" i="9"/>
  <c r="MA15" i="9" l="1"/>
  <c r="LZ16" i="9"/>
  <c r="MA16" i="9" l="1"/>
  <c r="MB15" i="9"/>
  <c r="MC15" i="9" l="1"/>
  <c r="MB16" i="9"/>
  <c r="MD15" i="9" l="1"/>
  <c r="MC16" i="9"/>
  <c r="MD16" i="9" l="1"/>
  <c r="ME15" i="9"/>
  <c r="MF15" i="9" l="1"/>
  <c r="ME16" i="9"/>
  <c r="MF16" i="9" l="1"/>
  <c r="MG15" i="9"/>
  <c r="MH15" i="9" l="1"/>
  <c r="MG16" i="9"/>
  <c r="MH16" i="9" l="1"/>
  <c r="MI15" i="9"/>
  <c r="MJ15" i="9" l="1"/>
  <c r="MI16" i="9"/>
  <c r="MK15" i="9" l="1"/>
  <c r="MJ16" i="9"/>
  <c r="MK16" i="9" l="1"/>
  <c r="ML15" i="9"/>
  <c r="MM15" i="9" l="1"/>
  <c r="ML16" i="9"/>
  <c r="MN15" i="9" l="1"/>
  <c r="MM16" i="9"/>
  <c r="MN16" i="9" l="1"/>
  <c r="MO15" i="9"/>
  <c r="MO16" i="9" l="1"/>
  <c r="MP15" i="9"/>
  <c r="MQ15" i="9" l="1"/>
  <c r="MP16" i="9"/>
  <c r="MR15" i="9" l="1"/>
  <c r="MQ16" i="9"/>
  <c r="MR16" i="9" l="1"/>
  <c r="MS15" i="9"/>
  <c r="MS16" i="9" l="1"/>
  <c r="MT15" i="9"/>
  <c r="MT16" i="9" l="1"/>
  <c r="MU15" i="9"/>
  <c r="MU16" i="9" l="1"/>
  <c r="MV15" i="9"/>
  <c r="MV16" i="9" l="1"/>
  <c r="MW15" i="9"/>
  <c r="MW16" i="9" l="1"/>
  <c r="MX15" i="9"/>
  <c r="MX16" i="9" l="1"/>
  <c r="MY15" i="9"/>
  <c r="MY16" i="9" l="1"/>
  <c r="MZ15" i="9"/>
  <c r="MZ16" i="9" l="1"/>
  <c r="NA15" i="9"/>
  <c r="NB15" i="9" l="1"/>
  <c r="NA16" i="9"/>
  <c r="NC15" i="9" l="1"/>
  <c r="NB16" i="9"/>
  <c r="NC16" i="9" l="1"/>
  <c r="ND15" i="9"/>
  <c r="ND16" i="9" l="1"/>
  <c r="NE15" i="9"/>
  <c r="NE16" i="9" l="1"/>
  <c r="NF15" i="9"/>
  <c r="NG15" i="9" l="1"/>
  <c r="NF16" i="9"/>
  <c r="NH15" i="9" l="1"/>
  <c r="NG16" i="9"/>
  <c r="NI15" i="9" l="1"/>
  <c r="NH16" i="9"/>
  <c r="NJ15" i="9" l="1"/>
  <c r="NI16" i="9"/>
  <c r="NK15" i="9" l="1"/>
  <c r="NJ16" i="9"/>
  <c r="NL15" i="9" l="1"/>
  <c r="NK16" i="9"/>
  <c r="NM15" i="9" l="1"/>
  <c r="NL16" i="9"/>
  <c r="NN15" i="9" l="1"/>
  <c r="NM16" i="9"/>
  <c r="NN16" i="9" l="1"/>
  <c r="NO15" i="9"/>
  <c r="NP15" i="9" l="1"/>
  <c r="NO16" i="9"/>
  <c r="NP16" i="9" l="1"/>
  <c r="NQ15" i="9"/>
  <c r="NR15" i="9" l="1"/>
  <c r="NQ16" i="9"/>
  <c r="NS15" i="9" l="1"/>
  <c r="NR16" i="9"/>
  <c r="NT15" i="9" l="1"/>
  <c r="NS16" i="9"/>
  <c r="NU15" i="9" l="1"/>
  <c r="NT16" i="9"/>
  <c r="NV15" i="9" l="1"/>
  <c r="NU16" i="9"/>
  <c r="NW15" i="9" l="1"/>
  <c r="NV16" i="9"/>
  <c r="NX15" i="9" l="1"/>
  <c r="NW16" i="9"/>
  <c r="NX16" i="9" l="1"/>
  <c r="NY15" i="9"/>
  <c r="NY16" i="9" l="1"/>
  <c r="NZ15" i="9"/>
  <c r="NZ16" i="9" l="1"/>
  <c r="OA15" i="9"/>
  <c r="OA16" i="9" l="1"/>
  <c r="OB15" i="9"/>
  <c r="OB16" i="9" l="1"/>
  <c r="OC15" i="9"/>
  <c r="OC16" i="9" l="1"/>
  <c r="OD15" i="9"/>
  <c r="OD16" i="9" l="1"/>
  <c r="OE15" i="9"/>
  <c r="OE16" i="9" l="1"/>
  <c r="OF15" i="9"/>
  <c r="OF16" i="9" l="1"/>
  <c r="OG15" i="9"/>
  <c r="OG16" i="9" l="1"/>
  <c r="OH15" i="9"/>
  <c r="OH16" i="9" l="1"/>
  <c r="OI15" i="9"/>
  <c r="OI16" i="9" l="1"/>
  <c r="OJ15" i="9"/>
  <c r="OK15" i="9" l="1"/>
  <c r="OJ16" i="9"/>
  <c r="OL15" i="9" l="1"/>
  <c r="OK16" i="9"/>
  <c r="OM15" i="9" l="1"/>
  <c r="OL16" i="9"/>
  <c r="ON15" i="9" l="1"/>
  <c r="OM16" i="9"/>
  <c r="OO15" i="9" l="1"/>
  <c r="ON16" i="9"/>
  <c r="OO16" i="9" l="1"/>
  <c r="OP15" i="9"/>
  <c r="OQ15" i="9" l="1"/>
  <c r="OP16" i="9"/>
  <c r="OQ16" i="9" l="1"/>
  <c r="OR15" i="9"/>
  <c r="OR16" i="9" l="1"/>
  <c r="OS15" i="9"/>
  <c r="OS16" i="9" l="1"/>
  <c r="OT15" i="9"/>
  <c r="OT16" i="9" l="1"/>
  <c r="OU15" i="9"/>
  <c r="OU16" i="9" l="1"/>
  <c r="OV15" i="9"/>
  <c r="OW15" i="9" l="1"/>
  <c r="OV16" i="9"/>
  <c r="OX15" i="9" l="1"/>
  <c r="OW16" i="9"/>
  <c r="OY15" i="9" l="1"/>
  <c r="OX16" i="9"/>
  <c r="OY16" i="9" l="1"/>
  <c r="OZ15" i="9"/>
  <c r="PA15" i="9" l="1"/>
  <c r="OZ16" i="9"/>
  <c r="PB15" i="9" l="1"/>
  <c r="PA16" i="9"/>
  <c r="PC15" i="9" l="1"/>
  <c r="PB16" i="9"/>
  <c r="PD15" i="9" l="1"/>
  <c r="PC16" i="9"/>
  <c r="PE15" i="9" l="1"/>
  <c r="PD16" i="9"/>
  <c r="PE16" i="9" l="1"/>
  <c r="PF15" i="9"/>
  <c r="PF16" i="9" l="1"/>
  <c r="PG15" i="9"/>
  <c r="PG16" i="9" l="1"/>
  <c r="PH15" i="9"/>
  <c r="PH16" i="9" l="1"/>
  <c r="PI15" i="9"/>
  <c r="PI16" i="9" l="1"/>
  <c r="PJ15" i="9"/>
  <c r="PK15" i="9" l="1"/>
  <c r="PJ16" i="9"/>
  <c r="PK16" i="9" l="1"/>
  <c r="PL15" i="9"/>
  <c r="PL16" i="9" s="1"/>
</calcChain>
</file>

<file path=xl/sharedStrings.xml><?xml version="1.0" encoding="utf-8"?>
<sst xmlns="http://schemas.openxmlformats.org/spreadsheetml/2006/main" count="110" uniqueCount="70">
  <si>
    <t>nein</t>
  </si>
  <si>
    <t>ja</t>
  </si>
  <si>
    <t>RAR</t>
  </si>
  <si>
    <t>ist erfüllt</t>
  </si>
  <si>
    <t>es fehlen noch Monate</t>
  </si>
  <si>
    <t>mit Ab</t>
  </si>
  <si>
    <t>ohne Ab</t>
  </si>
  <si>
    <t>Tab</t>
  </si>
  <si>
    <t>Ber</t>
  </si>
  <si>
    <t>Wenn 35(e-Tab;F-Ber;RAR)</t>
  </si>
  <si>
    <t>Wenn 35(e-Tab;F-Ber;RAR);8000</t>
  </si>
  <si>
    <t>Wenn 45(e-Tab; fehlt-Ber;kann nicht-7000);8000</t>
  </si>
  <si>
    <t>24 Mo vor bes lj</t>
  </si>
  <si>
    <t>Mo n Minalter</t>
  </si>
  <si>
    <t>Mo v Minalter</t>
  </si>
  <si>
    <t>Wahl SB+bes lj</t>
  </si>
  <si>
    <t>hinten</t>
  </si>
  <si>
    <t>Alter heute</t>
  </si>
  <si>
    <t>Eingabefelder</t>
  </si>
  <si>
    <t>Beginn Voruhestand</t>
  </si>
  <si>
    <t>Regel-AR</t>
  </si>
  <si>
    <t>mit Abschl.</t>
  </si>
  <si>
    <t>35 J</t>
  </si>
  <si>
    <t>45 J</t>
  </si>
  <si>
    <t>Geburtsdatum</t>
  </si>
  <si>
    <t>SB bei Rentenbeginn</t>
  </si>
  <si>
    <t>Vers. Zeiten am</t>
  </si>
  <si>
    <t>mit Wert()</t>
  </si>
  <si>
    <t>Mo</t>
  </si>
  <si>
    <t>früh. Re-Beg / Lücke in Mo</t>
  </si>
  <si>
    <t>Vorruhe ab</t>
  </si>
  <si>
    <t>o Abschlag</t>
  </si>
  <si>
    <t>????</t>
  </si>
  <si>
    <t xml:space="preserve">35J </t>
  </si>
  <si>
    <t xml:space="preserve">45J </t>
  </si>
  <si>
    <t>frühestens erf:</t>
  </si>
  <si>
    <t>evtl für Anzeige Alter parallel zu Datum</t>
  </si>
  <si>
    <t>Arbeitslosigkeit</t>
  </si>
  <si>
    <t>Vorruhe ohne Versicherungszeit</t>
  </si>
  <si>
    <t>Vorruhe mit Versicherungszeit</t>
  </si>
  <si>
    <t>Minijob</t>
  </si>
  <si>
    <t>benötigt?</t>
  </si>
  <si>
    <t>auf 0 setzen, geht das um Zirkelbezug zu vermeiden?</t>
  </si>
  <si>
    <t>nicht benötigt?</t>
  </si>
  <si>
    <t>g37+ohne Vers-Zeiten</t>
  </si>
  <si>
    <t>WZ bis</t>
  </si>
  <si>
    <t>Dauer Vorruhestand</t>
  </si>
  <si>
    <t>In diesem Programm sind noch nicht alle Sonderfälle geprüft worden.</t>
  </si>
  <si>
    <t>befristete Testversion bis 31.12.2020</t>
  </si>
  <si>
    <t>Rentenbeginne, Lücken, Erfüllung von Versicherungszeiten</t>
  </si>
  <si>
    <t>Buber UG / Wuppertal</t>
  </si>
  <si>
    <t>www.clever-in-rente.de</t>
  </si>
  <si>
    <t>Hinweise zur Nutzung des Programms:</t>
  </si>
  <si>
    <t>•</t>
  </si>
  <si>
    <t>Die Angaben zu den Versicherungszeiten sind aus einer aktuellen Rentenauskunft (ca. 20 Seiten) zu entnehmen.</t>
  </si>
  <si>
    <t>Bei der Eingabe "es fehlen noch Monate" ist es möglich, dass sich die angezeigten Rentenbeginne verschieben.</t>
  </si>
  <si>
    <r>
      <rPr>
        <sz val="10"/>
        <color theme="1"/>
        <rFont val="Calibri"/>
        <family val="2"/>
      </rPr>
      <t>−</t>
    </r>
    <r>
      <rPr>
        <sz val="9"/>
        <color theme="1"/>
        <rFont val="Arial"/>
        <family val="2"/>
      </rPr>
      <t xml:space="preserve"> </t>
    </r>
  </si>
  <si>
    <t>Dadurch kann sich auch der früheste Rentenbeginn mit Abschlag (rot) verschieben.</t>
  </si>
  <si>
    <t xml:space="preserve">Zeiten, in denen keine Rentenversicherungsbeiträge entrichtet werden (z.B. Leben von Abfindung oder Arbeitslosigkeit in den letzten 24 Monaten vor Rentenbeginn), </t>
  </si>
  <si>
    <t>verschieben die Erfüllung der Versicherungszeiten.</t>
  </si>
  <si>
    <t>Zeiten, in denen keine Rentenversicherungsbeiträge entrichtet werden (z.B. Leben von Abfindung), verschieben die Erfüllung der Versicherungszeiten.</t>
  </si>
  <si>
    <r>
      <t xml:space="preserve">"es fehlen noch Monate" bei der </t>
    </r>
    <r>
      <rPr>
        <b/>
        <u/>
        <sz val="10"/>
        <color theme="1"/>
        <rFont val="Arial"/>
        <family val="2"/>
      </rPr>
      <t>35</t>
    </r>
    <r>
      <rPr>
        <u/>
        <sz val="10"/>
        <color theme="1"/>
        <rFont val="Arial"/>
        <family val="2"/>
      </rPr>
      <t>-jährigen Mindestversicherungszeit</t>
    </r>
  </si>
  <si>
    <r>
      <t xml:space="preserve">"es fehlen noch Monate" bei der </t>
    </r>
    <r>
      <rPr>
        <b/>
        <u/>
        <sz val="10"/>
        <color theme="1"/>
        <rFont val="Arial"/>
        <family val="2"/>
      </rPr>
      <t>45</t>
    </r>
    <r>
      <rPr>
        <u/>
        <sz val="10"/>
        <color theme="1"/>
        <rFont val="Arial"/>
        <family val="2"/>
      </rPr>
      <t>-jährigen Mindestversicherungszeit</t>
    </r>
  </si>
  <si>
    <t xml:space="preserve">Das Programm ist mit großer Sorgfalt erstellt worden, eine Haftung kann aber nicht übernommen werden. </t>
  </si>
  <si>
    <t>Verbindliche Auskünfte erteilt die Deutsche Rentenversicherung.</t>
  </si>
  <si>
    <t>Zeiten in denen von der Abfindung gelebt wird oder mit Arbeitslosigkeit in den letzten 24 Monaten vor dem Rentenbeginn zählen bei den Versicherungszeiten mit,</t>
  </si>
  <si>
    <t>wenn zeitgleich ein Minijob durchgeführt wird. Beim Bezug von Arbeitslosengeld 1 sind bis zu 165 € monatlich anrechnungsfrei.</t>
  </si>
  <si>
    <t>www.minijob-zentrale.de</t>
  </si>
  <si>
    <t>Dadurch kann sich auch der früheste Rentenbeginn ohne Abschlag (gelb) verschieben.</t>
  </si>
  <si>
    <t>Um die Versicherungszeiten zu erfüllen, reicht z.B. ein Minijob zum Rasenmähen beim Nachbarn. Nähere Auskünfte: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</si>
</sst>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d/m/yy;@"/>
    <numFmt numFmtId="165" formatCode="dd/mm/yy;@"/>
    <numFmt numFmtId="166" formatCode="#,##0\ &quot;€&quot;"/>
    <numFmt numFmtId="167" formatCode="_-* #,##0.00\ _€_-;\-* #,##0.00\ _€_-;_-* &quot;-&quot;??\ _€_-;_-@_-"/>
  </numFmts>
  <fonts count="3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 tint="-0.499984740745262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3"/>
      <color theme="1"/>
      <name val="Arial"/>
      <family val="2"/>
    </font>
    <font>
      <b/>
      <sz val="13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1"/>
      <color theme="0" tint="-0.499984740745262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rgb="FF000000"/>
      <name val="Arial"/>
      <family val="2"/>
    </font>
    <font>
      <sz val="9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8"/>
      <name val="Arial"/>
      <family val="2"/>
    </font>
    <font>
      <b/>
      <sz val="10"/>
      <color theme="8"/>
      <name val="Arial"/>
      <family val="2"/>
    </font>
    <font>
      <sz val="6"/>
      <color theme="1"/>
      <name val="Arial"/>
      <family val="2"/>
    </font>
    <font>
      <sz val="6"/>
      <name val="Arial"/>
      <family val="2"/>
    </font>
    <font>
      <sz val="6"/>
      <color rgb="FF333333"/>
      <name val="Consolas"/>
      <family val="3"/>
    </font>
    <font>
      <b/>
      <sz val="6"/>
      <color rgb="FFFF0000"/>
      <name val="Calibri"/>
      <family val="2"/>
      <scheme val="minor"/>
    </font>
    <font>
      <sz val="10"/>
      <color theme="1"/>
      <name val="Calibri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 style="dotted">
        <color auto="1"/>
      </left>
      <right/>
      <top/>
      <bottom/>
      <diagonal/>
    </border>
    <border>
      <left style="thick">
        <color rgb="FFFF0000"/>
      </left>
      <right/>
      <top style="thin">
        <color indexed="64"/>
      </top>
      <bottom style="thin">
        <color indexed="64"/>
      </bottom>
      <diagonal/>
    </border>
    <border>
      <left style="thick">
        <color rgb="FFFFC000"/>
      </left>
      <right/>
      <top style="thin">
        <color indexed="64"/>
      </top>
      <bottom style="thin">
        <color indexed="64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theme="9" tint="0.59996337778862885"/>
      </left>
      <right/>
      <top/>
      <bottom/>
      <diagonal/>
    </border>
    <border>
      <left style="thick">
        <color theme="9" tint="-0.24994659260841701"/>
      </left>
      <right/>
      <top/>
      <bottom/>
      <diagonal/>
    </border>
    <border>
      <left style="thick">
        <color theme="9"/>
      </left>
      <right/>
      <top/>
      <bottom/>
      <diagonal/>
    </border>
    <border>
      <left style="thick">
        <color theme="9" tint="0.39994506668294322"/>
      </left>
      <right/>
      <top/>
      <bottom/>
      <diagonal/>
    </border>
    <border>
      <left style="dotted">
        <color rgb="FFFF0000"/>
      </left>
      <right/>
      <top/>
      <bottom/>
      <diagonal/>
    </border>
    <border>
      <left style="dotted">
        <color rgb="FFFFC000"/>
      </left>
      <right/>
      <top/>
      <bottom/>
      <diagonal/>
    </border>
    <border>
      <left style="dotted">
        <color rgb="FF00B0F0"/>
      </left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8">
    <xf numFmtId="0" fontId="0" fillId="0" borderId="0"/>
    <xf numFmtId="0" fontId="2" fillId="0" borderId="0"/>
    <xf numFmtId="0" fontId="8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44" fontId="2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5">
    <xf numFmtId="0" fontId="0" fillId="0" borderId="0" xfId="0"/>
    <xf numFmtId="0" fontId="4" fillId="0" borderId="0" xfId="0" applyFont="1" applyProtection="1"/>
    <xf numFmtId="0" fontId="10" fillId="0" borderId="0" xfId="0" applyFont="1" applyFill="1" applyProtection="1"/>
    <xf numFmtId="0" fontId="2" fillId="0" borderId="0" xfId="0" applyFont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5" fillId="0" borderId="0" xfId="0" applyFont="1" applyProtection="1"/>
    <xf numFmtId="0" fontId="4" fillId="0" borderId="0" xfId="0" applyFont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Border="1" applyAlignment="1" applyProtection="1"/>
    <xf numFmtId="0" fontId="5" fillId="0" borderId="2" xfId="0" applyFont="1" applyFill="1" applyBorder="1" applyProtection="1"/>
    <xf numFmtId="0" fontId="5" fillId="0" borderId="6" xfId="0" applyFont="1" applyFill="1" applyBorder="1" applyProtection="1"/>
    <xf numFmtId="0" fontId="5" fillId="0" borderId="7" xfId="0" applyFont="1" applyFill="1" applyBorder="1" applyProtection="1"/>
    <xf numFmtId="0" fontId="5" fillId="0" borderId="0" xfId="0" applyFont="1" applyFill="1" applyBorder="1" applyProtection="1"/>
    <xf numFmtId="0" fontId="4" fillId="0" borderId="0" xfId="0" applyFont="1" applyFill="1" applyProtection="1"/>
    <xf numFmtId="0" fontId="5" fillId="0" borderId="0" xfId="0" applyFont="1" applyBorder="1" applyAlignment="1" applyProtection="1">
      <alignment vertical="center"/>
    </xf>
    <xf numFmtId="14" fontId="4" fillId="0" borderId="0" xfId="0" applyNumberFormat="1" applyFont="1" applyProtection="1"/>
    <xf numFmtId="0" fontId="17" fillId="0" borderId="0" xfId="0" applyFont="1" applyProtection="1"/>
    <xf numFmtId="0" fontId="4" fillId="0" borderId="0" xfId="0" applyFont="1" applyBorder="1" applyAlignment="1" applyProtection="1"/>
    <xf numFmtId="0" fontId="1" fillId="0" borderId="0" xfId="0" applyFont="1" applyBorder="1" applyAlignment="1" applyProtection="1">
      <alignment horizontal="center" vertical="center" wrapText="1"/>
    </xf>
    <xf numFmtId="0" fontId="0" fillId="0" borderId="0" xfId="0" applyAlignment="1" applyProtection="1"/>
    <xf numFmtId="0" fontId="22" fillId="0" borderId="0" xfId="0" applyFont="1" applyBorder="1" applyAlignment="1" applyProtection="1">
      <alignment horizontal="center"/>
    </xf>
    <xf numFmtId="0" fontId="4" fillId="0" borderId="0" xfId="0" applyFont="1" applyAlignment="1" applyProtection="1"/>
    <xf numFmtId="0" fontId="4" fillId="0" borderId="3" xfId="0" applyFont="1" applyBorder="1" applyProtection="1"/>
    <xf numFmtId="0" fontId="4" fillId="0" borderId="0" xfId="0" applyFont="1" applyFill="1" applyBorder="1" applyAlignment="1" applyProtection="1">
      <alignment horizontal="right" vertical="center"/>
    </xf>
    <xf numFmtId="0" fontId="5" fillId="0" borderId="18" xfId="0" applyFont="1" applyFill="1" applyBorder="1" applyProtection="1"/>
    <xf numFmtId="0" fontId="5" fillId="0" borderId="0" xfId="0" applyFont="1" applyAlignment="1" applyProtection="1"/>
    <xf numFmtId="0" fontId="5" fillId="0" borderId="19" xfId="0" applyFont="1" applyFill="1" applyBorder="1" applyProtection="1"/>
    <xf numFmtId="0" fontId="5" fillId="0" borderId="17" xfId="0" applyFont="1" applyFill="1" applyBorder="1" applyProtection="1"/>
    <xf numFmtId="0" fontId="5" fillId="0" borderId="0" xfId="0" applyFont="1" applyBorder="1" applyProtection="1"/>
    <xf numFmtId="0" fontId="4" fillId="0" borderId="1" xfId="0" applyFont="1" applyBorder="1" applyAlignment="1" applyProtection="1">
      <alignment vertical="center"/>
    </xf>
    <xf numFmtId="0" fontId="4" fillId="0" borderId="1" xfId="0" applyFont="1" applyBorder="1" applyProtection="1"/>
    <xf numFmtId="0" fontId="4" fillId="0" borderId="0" xfId="0" applyFont="1" applyFill="1" applyBorder="1" applyProtection="1"/>
    <xf numFmtId="0" fontId="4" fillId="0" borderId="3" xfId="0" applyFont="1" applyFill="1" applyBorder="1" applyAlignment="1" applyProtection="1">
      <alignment vertical="center"/>
    </xf>
    <xf numFmtId="0" fontId="5" fillId="0" borderId="12" xfId="0" applyFont="1" applyBorder="1" applyProtection="1"/>
    <xf numFmtId="0" fontId="5" fillId="0" borderId="14" xfId="0" applyFont="1" applyBorder="1" applyProtection="1"/>
    <xf numFmtId="164" fontId="5" fillId="0" borderId="12" xfId="0" applyNumberFormat="1" applyFont="1" applyBorder="1" applyProtection="1"/>
    <xf numFmtId="0" fontId="2" fillId="0" borderId="3" xfId="0" applyFont="1" applyBorder="1" applyAlignment="1" applyProtection="1">
      <alignment horizontal="right" vertical="center"/>
    </xf>
    <xf numFmtId="0" fontId="0" fillId="0" borderId="3" xfId="0" applyBorder="1" applyAlignment="1" applyProtection="1">
      <alignment horizontal="right"/>
    </xf>
    <xf numFmtId="0" fontId="21" fillId="0" borderId="3" xfId="0" applyFont="1" applyFill="1" applyBorder="1" applyAlignment="1" applyProtection="1">
      <alignment horizontal="center"/>
    </xf>
    <xf numFmtId="0" fontId="22" fillId="0" borderId="3" xfId="0" applyFont="1" applyBorder="1" applyAlignment="1" applyProtection="1">
      <alignment horizontal="center"/>
    </xf>
    <xf numFmtId="0" fontId="19" fillId="0" borderId="3" xfId="0" applyFont="1" applyBorder="1" applyAlignment="1" applyProtection="1">
      <alignment horizontal="center"/>
    </xf>
    <xf numFmtId="0" fontId="13" fillId="0" borderId="0" xfId="0" applyFont="1" applyProtection="1"/>
    <xf numFmtId="0" fontId="0" fillId="0" borderId="0" xfId="0" applyFill="1" applyBorder="1" applyAlignment="1" applyProtection="1">
      <alignment horizontal="right" vertical="center"/>
    </xf>
    <xf numFmtId="0" fontId="6" fillId="0" borderId="0" xfId="0" applyFont="1" applyBorder="1" applyAlignment="1" applyProtection="1"/>
    <xf numFmtId="0" fontId="17" fillId="0" borderId="0" xfId="0" applyFont="1" applyBorder="1" applyProtection="1"/>
    <xf numFmtId="0" fontId="2" fillId="0" borderId="0" xfId="0" applyFont="1" applyBorder="1" applyProtection="1"/>
    <xf numFmtId="0" fontId="5" fillId="0" borderId="0" xfId="0" applyFont="1" applyFill="1" applyBorder="1" applyAlignment="1" applyProtection="1"/>
    <xf numFmtId="0" fontId="26" fillId="0" borderId="0" xfId="0" applyFont="1" applyAlignment="1" applyProtection="1"/>
    <xf numFmtId="0" fontId="25" fillId="0" borderId="0" xfId="0" applyFont="1" applyProtection="1"/>
    <xf numFmtId="166" fontId="26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/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Protection="1"/>
    <xf numFmtId="0" fontId="27" fillId="0" borderId="0" xfId="0" applyFont="1" applyProtection="1"/>
    <xf numFmtId="0" fontId="28" fillId="0" borderId="0" xfId="0" applyFont="1" applyProtection="1"/>
    <xf numFmtId="0" fontId="27" fillId="0" borderId="0" xfId="0" applyFont="1" applyFill="1" applyProtection="1"/>
    <xf numFmtId="0" fontId="27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horizontal="center" vertical="center"/>
    </xf>
    <xf numFmtId="0" fontId="11" fillId="4" borderId="0" xfId="0" applyFont="1" applyFill="1" applyAlignment="1" applyProtection="1">
      <alignment vertical="center"/>
    </xf>
    <xf numFmtId="0" fontId="11" fillId="4" borderId="0" xfId="0" applyFont="1" applyFill="1" applyAlignment="1" applyProtection="1">
      <alignment horizontal="right" vertical="center"/>
    </xf>
    <xf numFmtId="0" fontId="31" fillId="0" borderId="0" xfId="0" applyFont="1" applyProtection="1"/>
    <xf numFmtId="0" fontId="33" fillId="0" borderId="0" xfId="0" applyFont="1" applyProtection="1"/>
    <xf numFmtId="0" fontId="34" fillId="0" borderId="0" xfId="0" applyFont="1" applyProtection="1"/>
    <xf numFmtId="0" fontId="8" fillId="0" borderId="0" xfId="2" applyAlignment="1" applyProtection="1">
      <alignment horizontal="right"/>
    </xf>
    <xf numFmtId="0" fontId="4" fillId="0" borderId="8" xfId="0" applyFont="1" applyBorder="1" applyProtection="1"/>
    <xf numFmtId="0" fontId="4" fillId="0" borderId="8" xfId="0" applyFont="1" applyFill="1" applyBorder="1" applyProtection="1"/>
    <xf numFmtId="0" fontId="35" fillId="0" borderId="0" xfId="0" applyFont="1" applyFill="1" applyBorder="1"/>
    <xf numFmtId="14" fontId="36" fillId="0" borderId="0" xfId="1" quotePrefix="1" applyNumberFormat="1" applyFont="1" applyFill="1" applyBorder="1"/>
    <xf numFmtId="0" fontId="35" fillId="0" borderId="0" xfId="0" applyFont="1" applyFill="1" applyBorder="1" applyAlignment="1">
      <alignment horizontal="right"/>
    </xf>
    <xf numFmtId="0" fontId="35" fillId="0" borderId="0" xfId="1" applyFont="1" applyFill="1" applyBorder="1"/>
    <xf numFmtId="14" fontId="35" fillId="0" borderId="0" xfId="0" applyNumberFormat="1" applyFont="1" applyFill="1" applyBorder="1"/>
    <xf numFmtId="0" fontId="35" fillId="0" borderId="0" xfId="0" applyNumberFormat="1" applyFont="1" applyFill="1" applyBorder="1"/>
    <xf numFmtId="14" fontId="36" fillId="0" borderId="0" xfId="0" applyNumberFormat="1" applyFont="1" applyFill="1" applyBorder="1"/>
    <xf numFmtId="0" fontId="36" fillId="0" borderId="0" xfId="0" applyFont="1" applyFill="1" applyBorder="1" applyAlignment="1">
      <alignment horizontal="right"/>
    </xf>
    <xf numFmtId="0" fontId="36" fillId="0" borderId="0" xfId="0" applyFont="1" applyFill="1" applyBorder="1"/>
    <xf numFmtId="0" fontId="35" fillId="0" borderId="0" xfId="0" applyFont="1" applyFill="1" applyBorder="1" applyAlignment="1">
      <alignment horizontal="center"/>
    </xf>
    <xf numFmtId="0" fontId="35" fillId="0" borderId="0" xfId="1" applyFont="1" applyFill="1" applyBorder="1" applyAlignment="1">
      <alignment horizontal="right"/>
    </xf>
    <xf numFmtId="0" fontId="37" fillId="0" borderId="0" xfId="0" applyFont="1" applyFill="1" applyBorder="1"/>
    <xf numFmtId="0" fontId="35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 vertical="center"/>
    </xf>
    <xf numFmtId="0" fontId="36" fillId="0" borderId="0" xfId="1" applyFont="1" applyFill="1" applyBorder="1" applyAlignment="1">
      <alignment horizontal="center"/>
    </xf>
    <xf numFmtId="0" fontId="36" fillId="0" borderId="0" xfId="1" applyFont="1" applyFill="1" applyBorder="1" applyAlignment="1">
      <alignment horizontal="left"/>
    </xf>
    <xf numFmtId="0" fontId="36" fillId="0" borderId="0" xfId="1" applyFont="1" applyFill="1" applyBorder="1"/>
    <xf numFmtId="0" fontId="36" fillId="0" borderId="0" xfId="1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/>
    </xf>
    <xf numFmtId="1" fontId="35" fillId="0" borderId="0" xfId="0" applyNumberFormat="1" applyFont="1" applyFill="1" applyBorder="1"/>
    <xf numFmtId="0" fontId="35" fillId="0" borderId="0" xfId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right" vertical="center"/>
    </xf>
    <xf numFmtId="1" fontId="35" fillId="0" borderId="0" xfId="1" applyNumberFormat="1" applyFont="1" applyFill="1" applyBorder="1" applyAlignment="1">
      <alignment horizontal="right" vertical="center"/>
    </xf>
    <xf numFmtId="1" fontId="35" fillId="0" borderId="0" xfId="1" applyNumberFormat="1" applyFont="1" applyFill="1" applyBorder="1"/>
    <xf numFmtId="1" fontId="10" fillId="0" borderId="0" xfId="1" applyNumberFormat="1" applyFont="1" applyFill="1" applyBorder="1" applyAlignment="1">
      <alignment horizontal="right" vertical="center"/>
    </xf>
    <xf numFmtId="1" fontId="35" fillId="0" borderId="0" xfId="1" applyNumberFormat="1" applyFont="1" applyFill="1" applyBorder="1" applyAlignment="1">
      <alignment horizontal="right"/>
    </xf>
    <xf numFmtId="1" fontId="10" fillId="0" borderId="0" xfId="1" applyNumberFormat="1" applyFont="1" applyFill="1" applyBorder="1"/>
    <xf numFmtId="0" fontId="38" fillId="0" borderId="0" xfId="0" applyFont="1" applyFill="1" applyBorder="1"/>
    <xf numFmtId="0" fontId="18" fillId="0" borderId="0" xfId="0" applyFont="1" applyAlignment="1" applyProtection="1"/>
    <xf numFmtId="165" fontId="9" fillId="0" borderId="0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0" fontId="29" fillId="0" borderId="32" xfId="0" applyFont="1" applyBorder="1" applyAlignment="1" applyProtection="1">
      <alignment horizontal="left" vertical="center" indent="1"/>
    </xf>
    <xf numFmtId="0" fontId="20" fillId="0" borderId="0" xfId="0" applyFont="1" applyBorder="1" applyAlignment="1" applyProtection="1"/>
    <xf numFmtId="0" fontId="27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66" fontId="24" fillId="0" borderId="0" xfId="0" applyNumberFormat="1" applyFont="1" applyAlignment="1" applyProtection="1">
      <alignment vertical="center"/>
    </xf>
    <xf numFmtId="166" fontId="30" fillId="0" borderId="0" xfId="0" applyNumberFormat="1" applyFont="1" applyAlignment="1" applyProtection="1">
      <alignment vertical="center"/>
    </xf>
    <xf numFmtId="0" fontId="30" fillId="0" borderId="0" xfId="0" applyFont="1" applyAlignment="1" applyProtection="1">
      <alignment vertical="center"/>
    </xf>
    <xf numFmtId="164" fontId="5" fillId="0" borderId="0" xfId="0" applyNumberFormat="1" applyFont="1" applyFill="1" applyBorder="1" applyProtection="1"/>
    <xf numFmtId="0" fontId="22" fillId="0" borderId="0" xfId="0" applyFont="1" applyFill="1" applyBorder="1" applyAlignment="1" applyProtection="1">
      <alignment horizontal="center"/>
    </xf>
    <xf numFmtId="0" fontId="27" fillId="0" borderId="0" xfId="0" applyFont="1" applyFill="1" applyBorder="1" applyProtection="1"/>
    <xf numFmtId="0" fontId="2" fillId="0" borderId="0" xfId="0" applyFont="1" applyFill="1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right"/>
    </xf>
    <xf numFmtId="0" fontId="21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vertical="center"/>
    </xf>
    <xf numFmtId="0" fontId="13" fillId="0" borderId="0" xfId="0" applyFont="1" applyFill="1" applyBorder="1" applyProtection="1"/>
    <xf numFmtId="0" fontId="27" fillId="0" borderId="0" xfId="0" applyFont="1" applyFill="1" applyBorder="1" applyAlignment="1" applyProtection="1">
      <alignment vertical="center"/>
    </xf>
    <xf numFmtId="0" fontId="8" fillId="0" borderId="0" xfId="2" applyProtection="1"/>
    <xf numFmtId="0" fontId="0" fillId="0" borderId="0" xfId="0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165" fontId="7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protection locked="0"/>
    </xf>
    <xf numFmtId="1" fontId="7" fillId="0" borderId="12" xfId="0" applyNumberFormat="1" applyFont="1" applyFill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3" xfId="0" applyFont="1" applyBorder="1" applyAlignment="1" applyProtection="1">
      <alignment horizontal="center"/>
    </xf>
    <xf numFmtId="0" fontId="3" fillId="0" borderId="15" xfId="0" applyFont="1" applyBorder="1" applyAlignment="1" applyProtection="1">
      <alignment horizontal="center"/>
    </xf>
    <xf numFmtId="1" fontId="7" fillId="0" borderId="9" xfId="0" applyNumberFormat="1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center"/>
    </xf>
    <xf numFmtId="0" fontId="7" fillId="0" borderId="24" xfId="0" applyFont="1" applyFill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7" fillId="0" borderId="22" xfId="0" applyFont="1" applyBorder="1" applyAlignment="1" applyProtection="1">
      <alignment horizontal="center" vertical="center"/>
    </xf>
    <xf numFmtId="165" fontId="2" fillId="3" borderId="1" xfId="0" applyNumberFormat="1" applyFont="1" applyFill="1" applyBorder="1" applyAlignment="1" applyProtection="1">
      <alignment horizontal="center" vertical="center"/>
      <protection locked="0"/>
    </xf>
    <xf numFmtId="165" fontId="23" fillId="3" borderId="1" xfId="0" applyNumberFormat="1" applyFon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7" fillId="0" borderId="23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vertical="center"/>
    </xf>
    <xf numFmtId="0" fontId="0" fillId="0" borderId="1" xfId="0" applyBorder="1" applyAlignment="1" applyProtection="1">
      <alignment vertical="center"/>
    </xf>
    <xf numFmtId="0" fontId="5" fillId="0" borderId="13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Protection="1"/>
    <xf numFmtId="0" fontId="5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5" fillId="0" borderId="13" xfId="0" applyFont="1" applyBorder="1" applyAlignment="1" applyProtection="1"/>
    <xf numFmtId="0" fontId="0" fillId="0" borderId="0" xfId="0" applyBorder="1" applyAlignment="1" applyProtection="1"/>
    <xf numFmtId="0" fontId="0" fillId="0" borderId="13" xfId="0" applyBorder="1" applyAlignment="1" applyProtection="1"/>
    <xf numFmtId="0" fontId="2" fillId="3" borderId="0" xfId="0" applyFont="1" applyFill="1" applyBorder="1" applyAlignment="1" applyProtection="1">
      <alignment vertical="center"/>
      <protection locked="0"/>
    </xf>
    <xf numFmtId="0" fontId="23" fillId="3" borderId="0" xfId="0" applyFont="1" applyFill="1" applyBorder="1" applyAlignment="1" applyProtection="1">
      <protection locked="0"/>
    </xf>
    <xf numFmtId="0" fontId="0" fillId="3" borderId="0" xfId="0" applyFill="1" applyBorder="1" applyAlignment="1" applyProtection="1">
      <protection locked="0"/>
    </xf>
    <xf numFmtId="0" fontId="0" fillId="0" borderId="14" xfId="0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2" fillId="3" borderId="3" xfId="0" applyFont="1" applyFill="1" applyBorder="1" applyAlignment="1" applyProtection="1">
      <alignment vertical="center" shrinkToFit="1"/>
      <protection locked="0"/>
    </xf>
    <xf numFmtId="0" fontId="23" fillId="3" borderId="3" xfId="0" applyFont="1" applyFill="1" applyBorder="1" applyAlignment="1" applyProtection="1">
      <alignment vertical="center" shrinkToFit="1"/>
      <protection locked="0"/>
    </xf>
    <xf numFmtId="0" fontId="0" fillId="3" borderId="3" xfId="0" applyFill="1" applyBorder="1" applyAlignment="1" applyProtection="1">
      <alignment shrinkToFit="1"/>
      <protection locked="0"/>
    </xf>
    <xf numFmtId="0" fontId="0" fillId="3" borderId="15" xfId="0" applyFill="1" applyBorder="1" applyAlignment="1" applyProtection="1">
      <alignment shrinkToFit="1"/>
      <protection locked="0"/>
    </xf>
    <xf numFmtId="0" fontId="2" fillId="2" borderId="0" xfId="0" applyFont="1" applyFill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vertical="center" shrinkToFit="1"/>
      <protection locked="0"/>
    </xf>
    <xf numFmtId="0" fontId="23" fillId="0" borderId="11" xfId="0" applyFont="1" applyBorder="1" applyAlignment="1" applyProtection="1">
      <alignment vertical="center" shrinkToFit="1"/>
      <protection locked="0"/>
    </xf>
    <xf numFmtId="0" fontId="0" fillId="0" borderId="0" xfId="0" applyBorder="1" applyAlignment="1" applyProtection="1">
      <alignment shrinkToFit="1"/>
      <protection locked="0"/>
    </xf>
    <xf numFmtId="0" fontId="0" fillId="0" borderId="11" xfId="0" applyBorder="1" applyAlignment="1" applyProtection="1">
      <alignment shrinkToFit="1"/>
      <protection locked="0"/>
    </xf>
    <xf numFmtId="0" fontId="2" fillId="3" borderId="3" xfId="0" applyFont="1" applyFill="1" applyBorder="1" applyAlignment="1" applyProtection="1">
      <alignment vertical="center"/>
      <protection locked="0"/>
    </xf>
    <xf numFmtId="0" fontId="23" fillId="3" borderId="3" xfId="0" applyFont="1" applyFill="1" applyBorder="1" applyAlignment="1" applyProtection="1">
      <protection locked="0"/>
    </xf>
    <xf numFmtId="0" fontId="2" fillId="3" borderId="0" xfId="0" applyFont="1" applyFill="1" applyBorder="1" applyAlignment="1" applyProtection="1"/>
    <xf numFmtId="0" fontId="8" fillId="0" borderId="0" xfId="2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0" fillId="0" borderId="0" xfId="0" applyAlignment="1" applyProtection="1"/>
    <xf numFmtId="0" fontId="5" fillId="0" borderId="21" xfId="0" applyFont="1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8" fillId="0" borderId="0" xfId="2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/>
      <protection locked="0"/>
    </xf>
    <xf numFmtId="0" fontId="0" fillId="3" borderId="0" xfId="0" applyFont="1" applyFill="1" applyBorder="1" applyAlignment="1" applyProtection="1">
      <alignment horizontal="center" vertical="center"/>
      <protection locked="0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7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165" fontId="17" fillId="3" borderId="0" xfId="0" applyNumberFormat="1" applyFont="1" applyFill="1" applyBorder="1" applyAlignment="1" applyProtection="1">
      <alignment horizontal="center" vertical="center"/>
      <protection locked="0"/>
    </xf>
    <xf numFmtId="0" fontId="12" fillId="3" borderId="0" xfId="0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>
      <alignment horizontal="center"/>
    </xf>
    <xf numFmtId="0" fontId="3" fillId="3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/>
    <xf numFmtId="0" fontId="8" fillId="0" borderId="0" xfId="2" applyAlignment="1" applyProtection="1">
      <alignment horizontal="righ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5" fillId="0" borderId="29" xfId="0" applyFont="1" applyBorder="1" applyAlignment="1" applyProtection="1"/>
    <xf numFmtId="0" fontId="5" fillId="0" borderId="30" xfId="0" applyFont="1" applyBorder="1" applyAlignment="1" applyProtection="1"/>
  </cellXfs>
  <cellStyles count="8">
    <cellStyle name="Komma 2" xfId="6" xr:uid="{B7B876B1-6F8D-4B76-A43F-E0DECA51FA9E}"/>
    <cellStyle name="Link" xfId="2" builtinId="8"/>
    <cellStyle name="Link 2" xfId="3" xr:uid="{DE0CC02B-665B-404F-8DE0-90BECE2C4289}"/>
    <cellStyle name="Prozent 2" xfId="7" xr:uid="{4361311D-7479-471A-8F15-E8CDC1A4B710}"/>
    <cellStyle name="Standard" xfId="0" builtinId="0"/>
    <cellStyle name="Standard 2" xfId="1" xr:uid="{5430BE77-8C98-4D69-ADA6-C4F7F22FFC68}"/>
    <cellStyle name="Standard 2 2 2 2" xfId="5" xr:uid="{C4C478DC-9BDD-4569-A919-D218C8C84408}"/>
    <cellStyle name="Währung 2" xfId="4" xr:uid="{B6EF3353-8C61-461E-84D9-C03EEAFC264C}"/>
  </cellStyles>
  <dxfs count="32">
    <dxf>
      <fill>
        <patternFill patternType="none">
          <bgColor auto="1"/>
        </patternFill>
      </fill>
      <border>
        <left style="dotted">
          <color auto="1"/>
        </left>
        <right/>
        <top/>
        <bottom style="thin">
          <color auto="1"/>
        </bottom>
        <vertical/>
        <horizontal/>
      </border>
    </dxf>
    <dxf>
      <font>
        <strike val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border>
        <left style="dotted">
          <color rgb="FF00B0F0"/>
        </left>
        <vertical/>
        <horizontal/>
      </border>
    </dxf>
    <dxf>
      <border>
        <left style="dotted">
          <color rgb="FF00B0F0"/>
        </left>
        <vertical/>
        <horizontal/>
      </border>
    </dxf>
    <dxf>
      <border>
        <left style="dotted">
          <color auto="1"/>
        </left>
        <right/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font>
        <strike val="0"/>
      </font>
      <fill>
        <patternFill>
          <bgColor rgb="FF00B0F0"/>
        </patternFill>
      </fill>
    </dxf>
    <dxf>
      <font>
        <strike val="0"/>
      </font>
      <border>
        <left style="dotted">
          <color rgb="FFFFC000"/>
        </left>
        <vertical/>
        <horizontal/>
      </border>
    </dxf>
    <dxf>
      <fill>
        <patternFill>
          <bgColor theme="9" tint="-0.24994659260841701"/>
        </patternFill>
      </fill>
    </dxf>
    <dxf>
      <fill>
        <patternFill>
          <bgColor theme="9" tint="0.59996337778862885"/>
        </patternFill>
      </fill>
    </dxf>
    <dxf>
      <fill>
        <patternFill>
          <bgColor theme="9"/>
        </patternFill>
      </fill>
    </dxf>
    <dxf>
      <fill>
        <patternFill>
          <bgColor theme="9" tint="0.39994506668294322"/>
        </patternFill>
      </fill>
    </dxf>
    <dxf>
      <border>
        <left style="dotted">
          <color auto="1"/>
        </left>
        <right/>
        <vertical/>
        <horizontal/>
      </border>
    </dxf>
    <dxf>
      <border>
        <left style="dotted">
          <color rgb="FFFF0000"/>
        </left>
        <right/>
        <vertical/>
        <horizontal/>
      </border>
    </dxf>
    <dxf>
      <font>
        <strike val="0"/>
      </font>
      <border>
        <left style="dotted">
          <color rgb="FFFFC000"/>
        </left>
        <vertical/>
        <horizontal/>
      </border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  <border>
        <left/>
        <right/>
        <top/>
        <bottom/>
      </border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  <dxf>
      <font>
        <strike val="0"/>
        <color theme="0"/>
      </font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91</xdr:row>
      <xdr:rowOff>35717</xdr:rowOff>
    </xdr:from>
    <xdr:to>
      <xdr:col>1</xdr:col>
      <xdr:colOff>24870</xdr:colOff>
      <xdr:row>107</xdr:row>
      <xdr:rowOff>15079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99FF2ADD-80C6-496D-B5AE-944203755E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85704" y="16541181"/>
          <a:ext cx="1088495" cy="26193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92</xdr:row>
      <xdr:rowOff>95256</xdr:rowOff>
    </xdr:from>
    <xdr:to>
      <xdr:col>1</xdr:col>
      <xdr:colOff>31749</xdr:colOff>
      <xdr:row>108</xdr:row>
      <xdr:rowOff>11188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DC41500-27F1-492A-A206-B04A4FCD9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87409" y="16791220"/>
          <a:ext cx="1095374" cy="26019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93</xdr:row>
      <xdr:rowOff>142876</xdr:rowOff>
    </xdr:from>
    <xdr:to>
      <xdr:col>1</xdr:col>
      <xdr:colOff>199732</xdr:colOff>
      <xdr:row>111</xdr:row>
      <xdr:rowOff>1587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A01A18A0-F702-47DC-96B2-E9FFCB925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685464" y="17015733"/>
          <a:ext cx="1261089" cy="2891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ff66136a7861aa4/Buber%20UG/Rechner%20(&#252;berpr&#252;fen)/Umwandeln%20in%202018/Umstellung%20erfolgt/2018%20Nettoentgelt%20oP%20Wer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x"/>
      <sheetName val="Eingabe"/>
      <sheetName val="Berechnung"/>
    </sheetNames>
    <sheetDataSet>
      <sheetData sheetId="0"/>
      <sheetData sheetId="1"/>
      <sheetData sheetId="2">
        <row r="1">
          <cell r="B1">
            <v>2018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ijob-zentrale.de/" TargetMode="External"/><Relationship Id="rId1" Type="http://schemas.openxmlformats.org/officeDocument/2006/relationships/hyperlink" Target="http://www.clever-in-rente.d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6D8AC-196E-447C-80FD-048C64BE0F83}">
  <dimension ref="A1:PV72"/>
  <sheetViews>
    <sheetView showGridLines="0" tabSelected="1" zoomScale="90" zoomScaleNormal="90" workbookViewId="0">
      <selection activeCell="AK14" sqref="AK14:BA14"/>
    </sheetView>
  </sheetViews>
  <sheetFormatPr baseColWidth="10" defaultColWidth="11.5703125" defaultRowHeight="12.75" x14ac:dyDescent="0.2"/>
  <cols>
    <col min="1" max="262" width="0.5703125" style="1" customWidth="1"/>
    <col min="263" max="263" width="2.7109375" style="1" customWidth="1"/>
    <col min="264" max="264" width="4.42578125" style="1" hidden="1" customWidth="1"/>
    <col min="265" max="265" width="21.28515625" style="1" hidden="1" customWidth="1"/>
    <col min="266" max="266" width="27.85546875" style="1" hidden="1" customWidth="1"/>
    <col min="267" max="268" width="11.5703125" style="1" hidden="1" customWidth="1"/>
    <col min="269" max="322" width="2.7109375" style="1" hidden="1" customWidth="1"/>
    <col min="323" max="365" width="2.7109375" style="55" hidden="1" customWidth="1"/>
    <col min="366" max="429" width="2.7109375" style="1" hidden="1" customWidth="1"/>
    <col min="430" max="478" width="2.7109375" style="1" customWidth="1"/>
    <col min="479" max="16384" width="11.5703125" style="1"/>
  </cols>
  <sheetData>
    <row r="1" spans="1:428" ht="15" x14ac:dyDescent="0.2">
      <c r="B1" s="190" t="s">
        <v>51</v>
      </c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1"/>
      <c r="AN1" s="191"/>
      <c r="AO1" s="191"/>
      <c r="AP1" s="191"/>
      <c r="AQ1" s="191"/>
      <c r="AR1" s="191"/>
      <c r="GX1" s="183"/>
      <c r="GY1" s="184"/>
      <c r="GZ1" s="184"/>
      <c r="HA1" s="184"/>
      <c r="HB1" s="184"/>
      <c r="HC1" s="184"/>
      <c r="HD1" s="184"/>
      <c r="HE1" s="184"/>
      <c r="HF1" s="184"/>
      <c r="HG1" s="184"/>
      <c r="HH1" s="184"/>
      <c r="HI1" s="184"/>
      <c r="HJ1" s="184"/>
      <c r="HK1" s="184"/>
      <c r="HL1" s="184"/>
      <c r="HM1" s="184"/>
      <c r="HN1" s="184"/>
      <c r="HO1" s="184"/>
      <c r="HP1" s="184"/>
      <c r="HQ1" s="184"/>
      <c r="HR1" s="184"/>
      <c r="HS1" s="184"/>
      <c r="HT1" s="184"/>
      <c r="HU1" s="184"/>
      <c r="HV1" s="184"/>
      <c r="HW1" s="184"/>
      <c r="HX1" s="184"/>
      <c r="HY1" s="184"/>
      <c r="HZ1" s="184"/>
      <c r="IA1" s="184"/>
      <c r="IB1" s="184"/>
      <c r="IC1" s="184"/>
      <c r="ID1" s="184"/>
      <c r="IE1" s="184"/>
      <c r="IF1" s="184"/>
      <c r="IG1" s="184"/>
      <c r="IH1" s="184"/>
      <c r="II1" s="184"/>
      <c r="IJ1" s="184"/>
      <c r="IK1" s="184"/>
      <c r="IL1" s="184"/>
      <c r="IM1" s="184"/>
      <c r="IN1" s="184"/>
      <c r="IO1" s="184"/>
    </row>
    <row r="2" spans="1:428" ht="13.9" customHeight="1" x14ac:dyDescent="0.2">
      <c r="B2" s="192" t="s">
        <v>50</v>
      </c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2"/>
      <c r="AB2" s="182"/>
      <c r="AC2" s="182"/>
      <c r="AD2" s="182"/>
      <c r="AE2" s="182"/>
      <c r="AF2" s="182"/>
      <c r="AG2" s="182"/>
      <c r="AH2" s="182"/>
      <c r="AI2" s="182"/>
      <c r="AJ2" s="182"/>
      <c r="AK2" s="182"/>
      <c r="AL2" s="182"/>
      <c r="AM2" s="182"/>
      <c r="AN2" s="182"/>
      <c r="AO2" s="182"/>
      <c r="AP2" s="182"/>
      <c r="AQ2" s="182"/>
      <c r="AR2" s="182"/>
      <c r="GX2" s="181"/>
      <c r="GY2" s="182"/>
      <c r="GZ2" s="182"/>
      <c r="HA2" s="182"/>
      <c r="HB2" s="182"/>
      <c r="HC2" s="182"/>
      <c r="HD2" s="182"/>
      <c r="HE2" s="182"/>
      <c r="HF2" s="182"/>
      <c r="HG2" s="182"/>
      <c r="HH2" s="182"/>
      <c r="HI2" s="182"/>
      <c r="HJ2" s="182"/>
      <c r="HK2" s="182"/>
      <c r="HL2" s="182"/>
      <c r="HM2" s="182"/>
      <c r="HN2" s="182"/>
      <c r="HO2" s="182"/>
      <c r="HP2" s="182"/>
      <c r="HQ2" s="182"/>
      <c r="HR2" s="182"/>
      <c r="HS2" s="182"/>
      <c r="HT2" s="182"/>
      <c r="HU2" s="182"/>
      <c r="HV2" s="182"/>
      <c r="HW2" s="182"/>
      <c r="HX2" s="182"/>
      <c r="HY2" s="182"/>
      <c r="HZ2" s="182"/>
      <c r="IA2" s="182"/>
      <c r="IB2" s="182"/>
      <c r="IC2" s="182"/>
      <c r="ID2" s="182"/>
      <c r="IE2" s="182"/>
      <c r="IF2" s="182"/>
      <c r="IG2" s="182"/>
      <c r="IH2" s="182"/>
      <c r="II2" s="182"/>
      <c r="IJ2" s="182"/>
      <c r="IK2" s="182"/>
      <c r="IL2" s="182"/>
      <c r="IM2" s="182"/>
      <c r="IN2" s="182"/>
      <c r="IO2" s="182"/>
    </row>
    <row r="3" spans="1:428" ht="13.9" customHeight="1" x14ac:dyDescent="0.2"/>
    <row r="4" spans="1:428" ht="18" customHeight="1" x14ac:dyDescent="0.25">
      <c r="BQ4" s="185" t="s">
        <v>49</v>
      </c>
      <c r="BR4" s="186"/>
      <c r="BS4" s="186"/>
      <c r="BT4" s="186"/>
      <c r="BU4" s="186"/>
      <c r="BV4" s="186"/>
      <c r="BW4" s="186"/>
      <c r="BX4" s="186"/>
      <c r="BY4" s="186"/>
      <c r="BZ4" s="186"/>
      <c r="CA4" s="186"/>
      <c r="CB4" s="186"/>
      <c r="CC4" s="186"/>
      <c r="CD4" s="186"/>
      <c r="CE4" s="186"/>
      <c r="CF4" s="186"/>
      <c r="CG4" s="186"/>
      <c r="CH4" s="186"/>
      <c r="CI4" s="186"/>
      <c r="CJ4" s="186"/>
      <c r="CK4" s="186"/>
      <c r="CL4" s="186"/>
      <c r="CM4" s="186"/>
      <c r="CN4" s="186"/>
      <c r="CO4" s="186"/>
      <c r="CP4" s="186"/>
      <c r="CQ4" s="186"/>
      <c r="CR4" s="186"/>
      <c r="CS4" s="186"/>
      <c r="CT4" s="186"/>
      <c r="CU4" s="186"/>
      <c r="CV4" s="186"/>
      <c r="CW4" s="186"/>
      <c r="CX4" s="186"/>
      <c r="CY4" s="186"/>
      <c r="CZ4" s="186"/>
      <c r="DA4" s="186"/>
      <c r="DB4" s="186"/>
      <c r="DC4" s="186"/>
      <c r="DD4" s="186"/>
      <c r="DE4" s="186"/>
      <c r="DF4" s="186"/>
      <c r="DG4" s="186"/>
      <c r="DH4" s="186"/>
      <c r="DI4" s="186"/>
      <c r="DJ4" s="186"/>
      <c r="DK4" s="186"/>
      <c r="DL4" s="186"/>
      <c r="DM4" s="186"/>
      <c r="DN4" s="186"/>
      <c r="DO4" s="186"/>
      <c r="DP4" s="186"/>
      <c r="DQ4" s="186"/>
      <c r="DR4" s="186"/>
      <c r="DS4" s="186"/>
      <c r="DT4" s="186"/>
      <c r="DU4" s="186"/>
      <c r="DV4" s="186"/>
      <c r="DW4" s="186"/>
      <c r="DX4" s="186"/>
      <c r="DY4" s="186"/>
      <c r="DZ4" s="186"/>
      <c r="EA4" s="186"/>
      <c r="EB4" s="186"/>
      <c r="EC4" s="186"/>
      <c r="ED4" s="186"/>
      <c r="EE4" s="186"/>
      <c r="EF4" s="186"/>
      <c r="EG4" s="186"/>
      <c r="EH4" s="186"/>
      <c r="EI4" s="186"/>
      <c r="EJ4" s="186"/>
      <c r="EK4" s="186"/>
      <c r="EL4" s="186"/>
      <c r="EM4" s="186"/>
      <c r="EN4" s="186"/>
      <c r="EO4" s="186"/>
      <c r="EP4" s="186"/>
      <c r="EQ4" s="186"/>
      <c r="ER4" s="186"/>
      <c r="ES4" s="186"/>
      <c r="ET4" s="186"/>
      <c r="EU4" s="186"/>
      <c r="EV4" s="187"/>
      <c r="EW4" s="187"/>
      <c r="EX4" s="187"/>
      <c r="EY4" s="187"/>
      <c r="EZ4" s="187"/>
      <c r="FA4" s="187"/>
      <c r="FB4" s="187"/>
      <c r="FC4" s="187"/>
      <c r="FD4" s="187"/>
      <c r="FE4" s="187"/>
      <c r="FF4" s="187"/>
      <c r="FG4" s="187"/>
      <c r="FH4" s="187"/>
      <c r="FI4" s="187"/>
      <c r="FJ4" s="187"/>
      <c r="FK4" s="187"/>
      <c r="FL4" s="187"/>
      <c r="FM4" s="187"/>
      <c r="FN4" s="187"/>
      <c r="FO4" s="187"/>
      <c r="FP4" s="187"/>
      <c r="FQ4" s="187"/>
      <c r="FR4" s="187"/>
      <c r="FS4" s="187"/>
      <c r="FT4" s="187"/>
      <c r="FU4" s="187"/>
      <c r="FV4" s="187"/>
      <c r="FW4" s="187"/>
      <c r="FX4" s="187"/>
      <c r="FY4" s="187"/>
      <c r="FZ4" s="187"/>
      <c r="GA4" s="187"/>
      <c r="GB4" s="187"/>
      <c r="GC4" s="187"/>
      <c r="GD4" s="187"/>
      <c r="GE4" s="187"/>
      <c r="GF4" s="187"/>
    </row>
    <row r="5" spans="1:428" ht="13.9" customHeight="1" x14ac:dyDescent="0.25">
      <c r="J5" s="203" t="s">
        <v>18</v>
      </c>
      <c r="K5" s="204"/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K5" s="204"/>
      <c r="AL5" s="204"/>
      <c r="AM5" s="204"/>
      <c r="AN5" s="204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  <c r="BA5" s="205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428" s="3" customFormat="1" ht="3.95" customHeight="1" x14ac:dyDescent="0.2">
      <c r="D6" s="46"/>
      <c r="E6" s="47"/>
      <c r="F6" s="47"/>
      <c r="G6" s="18"/>
      <c r="H6" s="18"/>
      <c r="I6" s="18"/>
      <c r="J6" s="18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  <c r="FW6" s="59"/>
      <c r="FX6" s="59"/>
      <c r="FY6" s="59"/>
      <c r="FZ6" s="59"/>
      <c r="GA6" s="59"/>
      <c r="GB6" s="59"/>
      <c r="GC6" s="59"/>
      <c r="GD6" s="59"/>
      <c r="GE6" s="59"/>
      <c r="LK6" s="56"/>
      <c r="LL6" s="56"/>
      <c r="LM6" s="56"/>
      <c r="LN6" s="56"/>
      <c r="LO6" s="56"/>
      <c r="LP6" s="56"/>
      <c r="LQ6" s="56"/>
      <c r="LR6" s="56"/>
      <c r="LS6" s="56"/>
      <c r="LT6" s="56"/>
      <c r="LU6" s="56"/>
      <c r="LV6" s="56"/>
      <c r="LW6" s="56"/>
      <c r="LX6" s="56"/>
      <c r="LY6" s="56"/>
      <c r="LZ6" s="56"/>
      <c r="MA6" s="56"/>
      <c r="MB6" s="56"/>
      <c r="MC6" s="56"/>
      <c r="MD6" s="56"/>
      <c r="ME6" s="56"/>
      <c r="MF6" s="56"/>
      <c r="MG6" s="56"/>
      <c r="MH6" s="56"/>
      <c r="MI6" s="56"/>
      <c r="MJ6" s="56"/>
      <c r="MK6" s="56"/>
      <c r="ML6" s="56"/>
      <c r="MM6" s="56"/>
      <c r="MN6" s="56"/>
      <c r="MO6" s="56"/>
      <c r="MP6" s="56"/>
      <c r="MQ6" s="56"/>
      <c r="MR6" s="56"/>
      <c r="MS6" s="56"/>
      <c r="MT6" s="56"/>
      <c r="MU6" s="56"/>
      <c r="MV6" s="56"/>
      <c r="MW6" s="56"/>
      <c r="MX6" s="56"/>
      <c r="MY6" s="56"/>
      <c r="MZ6" s="56"/>
      <c r="NA6" s="56"/>
    </row>
    <row r="7" spans="1:428" s="3" customFormat="1" ht="13.9" customHeight="1" x14ac:dyDescent="0.25">
      <c r="B7" s="188" t="s">
        <v>19</v>
      </c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98"/>
      <c r="AK7" s="201">
        <v>44196</v>
      </c>
      <c r="AL7" s="202"/>
      <c r="AM7" s="202"/>
      <c r="AN7" s="202"/>
      <c r="AO7" s="202"/>
      <c r="AP7" s="202"/>
      <c r="AQ7" s="202"/>
      <c r="AR7" s="202"/>
      <c r="AS7" s="202"/>
      <c r="AT7" s="202"/>
      <c r="AU7" s="202"/>
      <c r="AV7" s="202"/>
      <c r="AW7" s="202"/>
      <c r="AX7" s="202"/>
      <c r="AY7" s="202"/>
      <c r="AZ7" s="202"/>
      <c r="BA7" s="202"/>
      <c r="BB7" s="99"/>
      <c r="BC7" s="99"/>
      <c r="BD7" s="99"/>
      <c r="BE7" s="99"/>
      <c r="BP7" s="193" t="s">
        <v>47</v>
      </c>
      <c r="BQ7" s="182"/>
      <c r="BR7" s="182"/>
      <c r="BS7" s="182"/>
      <c r="BT7" s="182"/>
      <c r="BU7" s="182"/>
      <c r="BV7" s="182"/>
      <c r="BW7" s="182"/>
      <c r="BX7" s="182"/>
      <c r="BY7" s="182"/>
      <c r="BZ7" s="182"/>
      <c r="CA7" s="182"/>
      <c r="CB7" s="182"/>
      <c r="CC7" s="182"/>
      <c r="CD7" s="182"/>
      <c r="CE7" s="182"/>
      <c r="CF7" s="182"/>
      <c r="CG7" s="182"/>
      <c r="CH7" s="182"/>
      <c r="CI7" s="182"/>
      <c r="CJ7" s="182"/>
      <c r="CK7" s="182"/>
      <c r="CL7" s="182"/>
      <c r="CM7" s="182"/>
      <c r="CN7" s="182"/>
      <c r="CO7" s="182"/>
      <c r="CP7" s="182"/>
      <c r="CQ7" s="182"/>
      <c r="CR7" s="182"/>
      <c r="CS7" s="182"/>
      <c r="CT7" s="182"/>
      <c r="CU7" s="182"/>
      <c r="CV7" s="182"/>
      <c r="CW7" s="182"/>
      <c r="CX7" s="182"/>
      <c r="CY7" s="182"/>
      <c r="CZ7" s="182"/>
      <c r="DA7" s="182"/>
      <c r="DB7" s="182"/>
      <c r="DC7" s="182"/>
      <c r="DD7" s="182"/>
      <c r="DE7" s="182"/>
      <c r="DF7" s="182"/>
      <c r="DG7" s="182"/>
      <c r="DH7" s="182"/>
      <c r="DI7" s="182"/>
      <c r="DJ7" s="182"/>
      <c r="DK7" s="182"/>
      <c r="DL7" s="182"/>
      <c r="DM7" s="182"/>
      <c r="DN7" s="182"/>
      <c r="DO7" s="182"/>
      <c r="DP7" s="182"/>
      <c r="DQ7" s="182"/>
      <c r="DR7" s="182"/>
      <c r="DS7" s="182"/>
      <c r="DT7" s="182"/>
      <c r="DU7" s="182"/>
      <c r="DV7" s="182"/>
      <c r="DW7" s="182"/>
      <c r="DX7" s="182"/>
      <c r="DY7" s="182"/>
      <c r="DZ7" s="182"/>
      <c r="EA7" s="182"/>
      <c r="EB7" s="182"/>
      <c r="EC7" s="182"/>
      <c r="ED7" s="182"/>
      <c r="EE7" s="182"/>
      <c r="EF7" s="182"/>
      <c r="EG7" s="182"/>
      <c r="EH7" s="182"/>
      <c r="EI7" s="182"/>
      <c r="EJ7" s="182"/>
      <c r="EK7" s="182"/>
      <c r="EL7" s="182"/>
      <c r="EM7" s="182"/>
      <c r="EN7" s="182"/>
      <c r="EO7" s="182"/>
      <c r="EP7" s="182"/>
      <c r="EQ7" s="182"/>
      <c r="ER7" s="182"/>
      <c r="ES7" s="182"/>
      <c r="ET7" s="182"/>
      <c r="EU7" s="182"/>
      <c r="EV7" s="182"/>
      <c r="EW7" s="182"/>
      <c r="EX7" s="182"/>
      <c r="EY7" s="182"/>
      <c r="EZ7" s="182"/>
      <c r="FA7" s="182"/>
      <c r="FB7" s="182"/>
      <c r="FC7" s="182"/>
      <c r="FD7" s="182"/>
      <c r="FE7" s="182"/>
      <c r="FF7" s="182"/>
      <c r="FG7" s="182"/>
      <c r="FH7" s="182"/>
      <c r="FI7" s="182"/>
      <c r="FJ7" s="182"/>
      <c r="FK7" s="182"/>
      <c r="FL7" s="182"/>
      <c r="FM7" s="182"/>
      <c r="FN7" s="182"/>
      <c r="FO7" s="182"/>
      <c r="FP7" s="182"/>
      <c r="FQ7" s="182"/>
      <c r="FR7" s="182"/>
      <c r="FS7" s="182"/>
      <c r="FT7" s="182"/>
      <c r="FU7" s="182"/>
      <c r="FV7" s="182"/>
      <c r="FW7" s="182"/>
      <c r="FX7" s="182"/>
      <c r="FY7" s="182"/>
      <c r="FZ7" s="182"/>
      <c r="GA7" s="182"/>
      <c r="GB7" s="182"/>
      <c r="GC7" s="182"/>
      <c r="GD7" s="182"/>
      <c r="GE7" s="182"/>
      <c r="LK7" s="56"/>
      <c r="LL7" s="56"/>
      <c r="LM7" s="56"/>
      <c r="LN7" s="56"/>
      <c r="LO7" s="56"/>
      <c r="LP7" s="56"/>
      <c r="LQ7" s="56"/>
      <c r="LR7" s="56"/>
      <c r="LS7" s="56"/>
      <c r="LT7" s="56"/>
      <c r="LU7" s="56"/>
      <c r="LV7" s="56"/>
      <c r="LW7" s="56"/>
      <c r="LX7" s="56"/>
      <c r="LY7" s="56"/>
      <c r="LZ7" s="56"/>
      <c r="MA7" s="56"/>
      <c r="MB7" s="56"/>
      <c r="MC7" s="56"/>
      <c r="MD7" s="56"/>
      <c r="ME7" s="56"/>
      <c r="MF7" s="56"/>
      <c r="MG7" s="56"/>
      <c r="MH7" s="56"/>
      <c r="MI7" s="56"/>
      <c r="MJ7" s="56"/>
      <c r="MK7" s="56"/>
      <c r="ML7" s="56"/>
      <c r="MM7" s="56"/>
      <c r="MN7" s="56"/>
      <c r="MO7" s="56"/>
      <c r="MP7" s="56"/>
      <c r="MQ7" s="56"/>
      <c r="MR7" s="56"/>
      <c r="MS7" s="56"/>
      <c r="MT7" s="56"/>
      <c r="MU7" s="56"/>
      <c r="MV7" s="56"/>
      <c r="MW7" s="56"/>
      <c r="MX7" s="56"/>
      <c r="MY7" s="56"/>
      <c r="MZ7" s="56"/>
      <c r="NA7" s="56"/>
    </row>
    <row r="8" spans="1:428" s="3" customFormat="1" ht="14.1" hidden="1" customHeight="1" x14ac:dyDescent="0.25">
      <c r="B8" s="200">
        <v>0</v>
      </c>
      <c r="C8" s="197"/>
      <c r="D8" s="197"/>
      <c r="E8" s="197"/>
      <c r="F8" s="197"/>
      <c r="G8" s="197"/>
      <c r="H8" s="197"/>
      <c r="I8" s="197"/>
      <c r="J8" s="197"/>
      <c r="K8" s="47" t="s">
        <v>28</v>
      </c>
      <c r="L8" s="47"/>
      <c r="M8" s="47"/>
      <c r="N8" s="47"/>
      <c r="O8" s="47"/>
      <c r="P8" s="47"/>
      <c r="Q8" s="180" t="s">
        <v>39</v>
      </c>
      <c r="R8" s="180"/>
      <c r="S8" s="180"/>
      <c r="T8" s="180"/>
      <c r="U8" s="180"/>
      <c r="V8" s="180"/>
      <c r="W8" s="180"/>
      <c r="X8" s="180"/>
      <c r="Y8" s="180"/>
      <c r="Z8" s="180"/>
      <c r="AA8" s="180"/>
      <c r="AB8" s="180"/>
      <c r="AC8" s="180"/>
      <c r="AD8" s="180"/>
      <c r="AE8" s="180"/>
      <c r="AF8" s="180"/>
      <c r="AG8" s="180"/>
      <c r="AH8" s="180"/>
      <c r="AI8" s="180"/>
      <c r="AJ8" s="180"/>
      <c r="AK8" s="180"/>
      <c r="AL8" s="180"/>
      <c r="AM8" s="180"/>
      <c r="AN8" s="180"/>
      <c r="AO8" s="180"/>
      <c r="AP8" s="180"/>
      <c r="AQ8" s="180"/>
      <c r="AR8" s="180"/>
      <c r="AS8" s="180"/>
      <c r="AT8" s="180"/>
      <c r="AU8" s="180"/>
      <c r="AV8" s="180"/>
      <c r="AW8" s="180"/>
      <c r="AX8" s="180"/>
      <c r="AY8" s="180"/>
      <c r="AZ8" s="180"/>
      <c r="BA8" s="180"/>
      <c r="BK8" s="45"/>
      <c r="BL8" s="45"/>
      <c r="BM8" s="45"/>
      <c r="BN8" s="45"/>
      <c r="BO8" s="198">
        <v>0</v>
      </c>
      <c r="BP8" s="197"/>
      <c r="BQ8" s="197"/>
      <c r="BR8" s="197"/>
      <c r="BS8" s="197"/>
      <c r="BT8" s="197"/>
      <c r="BU8" s="197"/>
      <c r="BV8" s="197"/>
      <c r="BW8" s="47" t="s">
        <v>28</v>
      </c>
      <c r="BX8" s="47"/>
      <c r="BY8" s="47"/>
      <c r="BZ8" s="47"/>
      <c r="CA8" s="47"/>
      <c r="CB8" s="47"/>
      <c r="CC8" s="180" t="s">
        <v>37</v>
      </c>
      <c r="CD8" s="180"/>
      <c r="CE8" s="180"/>
      <c r="CF8" s="180"/>
      <c r="CG8" s="180"/>
      <c r="CH8" s="180"/>
      <c r="CI8" s="180"/>
      <c r="CJ8" s="180"/>
      <c r="CK8" s="180"/>
      <c r="CL8" s="180"/>
      <c r="CM8" s="180"/>
      <c r="CN8" s="180"/>
      <c r="CO8" s="180"/>
      <c r="CP8" s="180"/>
      <c r="CQ8" s="180"/>
      <c r="CR8" s="180"/>
      <c r="CS8" s="180"/>
      <c r="CT8" s="180"/>
      <c r="CU8" s="180"/>
      <c r="CV8" s="180"/>
      <c r="CW8" s="180"/>
      <c r="CX8" s="180"/>
      <c r="CY8" s="180"/>
      <c r="CZ8" s="180"/>
      <c r="DA8" s="180"/>
      <c r="DB8" s="180"/>
      <c r="DC8" s="180"/>
      <c r="DD8" s="180"/>
      <c r="DE8" s="180"/>
      <c r="DF8" s="180"/>
      <c r="DG8" s="180"/>
      <c r="DH8" s="180"/>
      <c r="DI8" s="180"/>
      <c r="DJ8" s="180"/>
      <c r="DK8" s="180"/>
      <c r="DL8" s="180"/>
      <c r="DM8" s="180"/>
      <c r="DN8" s="180"/>
      <c r="DV8" s="47"/>
      <c r="DW8" s="47"/>
      <c r="DX8" s="47"/>
      <c r="DY8" s="47"/>
      <c r="DZ8" s="47"/>
      <c r="EA8" s="47"/>
      <c r="EB8" s="47"/>
      <c r="EC8" s="199">
        <v>0</v>
      </c>
      <c r="ED8" s="197"/>
      <c r="EE8" s="197"/>
      <c r="EF8" s="197"/>
      <c r="EG8" s="197"/>
      <c r="EH8" s="197"/>
      <c r="EI8" s="197"/>
      <c r="EJ8" s="197"/>
      <c r="EK8" s="47" t="s">
        <v>28</v>
      </c>
      <c r="EL8" s="47"/>
      <c r="EM8" s="47"/>
      <c r="EN8" s="47"/>
      <c r="EO8" s="47"/>
      <c r="EP8" s="47"/>
      <c r="EQ8" s="180" t="s">
        <v>39</v>
      </c>
      <c r="ER8" s="180"/>
      <c r="ES8" s="180"/>
      <c r="ET8" s="180"/>
      <c r="EU8" s="180"/>
      <c r="EV8" s="180"/>
      <c r="EW8" s="180"/>
      <c r="EX8" s="180"/>
      <c r="EY8" s="180"/>
      <c r="EZ8" s="180"/>
      <c r="FA8" s="180"/>
      <c r="FB8" s="180"/>
      <c r="FC8" s="180"/>
      <c r="FD8" s="180"/>
      <c r="FE8" s="180"/>
      <c r="FF8" s="180"/>
      <c r="FG8" s="180"/>
      <c r="FH8" s="180"/>
      <c r="FI8" s="180"/>
      <c r="FJ8" s="180"/>
      <c r="FK8" s="180"/>
      <c r="FL8" s="180"/>
      <c r="FM8" s="180"/>
      <c r="FN8" s="180"/>
      <c r="FO8" s="180"/>
      <c r="FP8" s="180"/>
      <c r="FQ8" s="180"/>
      <c r="FR8" s="180"/>
      <c r="FS8" s="180"/>
      <c r="FT8" s="180"/>
      <c r="FU8" s="180"/>
      <c r="FV8" s="180"/>
      <c r="FW8" s="180"/>
      <c r="FX8" s="180"/>
      <c r="FY8" s="180"/>
      <c r="FZ8" s="180"/>
      <c r="GA8" s="180"/>
      <c r="GB8" s="180"/>
      <c r="GC8" s="47"/>
      <c r="GD8" s="47"/>
      <c r="GE8" s="47"/>
      <c r="GF8" s="47"/>
      <c r="GG8" s="47"/>
      <c r="GH8" s="47"/>
      <c r="GI8" s="47"/>
      <c r="GJ8" s="47"/>
      <c r="GP8" s="196">
        <v>0</v>
      </c>
      <c r="GQ8" s="197"/>
      <c r="GR8" s="197"/>
      <c r="GS8" s="197"/>
      <c r="GT8" s="197"/>
      <c r="GU8" s="197"/>
      <c r="GV8" s="197"/>
      <c r="GW8" s="197"/>
      <c r="GX8" s="47" t="s">
        <v>28</v>
      </c>
      <c r="GY8" s="47"/>
      <c r="GZ8" s="47"/>
      <c r="HA8" s="47"/>
      <c r="HB8" s="47"/>
      <c r="HC8" s="47"/>
      <c r="HD8" s="180" t="s">
        <v>38</v>
      </c>
      <c r="HE8" s="180"/>
      <c r="HF8" s="180"/>
      <c r="HG8" s="180"/>
      <c r="HH8" s="180"/>
      <c r="HI8" s="180"/>
      <c r="HJ8" s="180"/>
      <c r="HK8" s="180"/>
      <c r="HL8" s="180"/>
      <c r="HM8" s="180"/>
      <c r="HN8" s="180"/>
      <c r="HO8" s="180"/>
      <c r="HP8" s="180"/>
      <c r="HQ8" s="180"/>
      <c r="HR8" s="180"/>
      <c r="HS8" s="180"/>
      <c r="HT8" s="180"/>
      <c r="HU8" s="180"/>
      <c r="HV8" s="180"/>
      <c r="HW8" s="180"/>
      <c r="HX8" s="180"/>
      <c r="HY8" s="180"/>
      <c r="HZ8" s="180"/>
      <c r="IA8" s="180"/>
      <c r="IB8" s="180"/>
      <c r="IC8" s="180"/>
      <c r="ID8" s="180"/>
      <c r="IE8" s="180"/>
      <c r="IF8" s="180"/>
      <c r="IG8" s="180"/>
      <c r="IH8" s="180"/>
      <c r="II8" s="180"/>
      <c r="IJ8" s="180"/>
      <c r="IK8" s="180"/>
      <c r="IL8" s="180"/>
      <c r="IM8" s="180"/>
      <c r="IN8" s="180"/>
      <c r="IO8" s="180"/>
      <c r="IP8" s="180"/>
      <c r="LK8" s="56"/>
      <c r="LL8" s="56"/>
      <c r="LM8" s="56"/>
      <c r="LN8" s="56"/>
      <c r="LO8" s="56"/>
      <c r="LP8" s="56"/>
      <c r="LQ8" s="56"/>
      <c r="LR8" s="56"/>
      <c r="LS8" s="56"/>
      <c r="LT8" s="56"/>
      <c r="LU8" s="56"/>
      <c r="LV8" s="56"/>
      <c r="LW8" s="56"/>
      <c r="LX8" s="56"/>
      <c r="LY8" s="56"/>
      <c r="LZ8" s="56"/>
      <c r="MA8" s="56"/>
      <c r="MB8" s="56"/>
      <c r="MC8" s="56"/>
      <c r="MD8" s="56"/>
      <c r="ME8" s="56"/>
      <c r="MF8" s="56"/>
      <c r="MG8" s="56"/>
      <c r="MH8" s="56"/>
      <c r="MI8" s="56"/>
      <c r="MJ8" s="56"/>
      <c r="MK8" s="56"/>
      <c r="ML8" s="56"/>
      <c r="MM8" s="56"/>
      <c r="MN8" s="56"/>
      <c r="MO8" s="56"/>
      <c r="MP8" s="56"/>
      <c r="MQ8" s="56"/>
      <c r="MR8" s="56"/>
      <c r="MS8" s="56"/>
      <c r="MT8" s="56"/>
      <c r="MU8" s="56"/>
      <c r="MV8" s="56"/>
      <c r="MW8" s="56"/>
      <c r="MX8" s="56"/>
      <c r="MY8" s="56"/>
      <c r="MZ8" s="56"/>
      <c r="NA8" s="56"/>
    </row>
    <row r="9" spans="1:428" s="3" customFormat="1" ht="14.1" customHeight="1" x14ac:dyDescent="0.25">
      <c r="B9" s="6" t="s">
        <v>46</v>
      </c>
      <c r="L9" s="47"/>
      <c r="M9" s="30"/>
      <c r="N9" s="30"/>
      <c r="O9" s="30"/>
      <c r="P9" s="30"/>
      <c r="AK9" s="194">
        <v>0</v>
      </c>
      <c r="AL9" s="195"/>
      <c r="AM9" s="195"/>
      <c r="AN9" s="195"/>
      <c r="AO9" s="195"/>
      <c r="AP9" s="195"/>
      <c r="AQ9" s="195"/>
      <c r="AR9" s="195"/>
      <c r="AS9" s="195"/>
      <c r="AT9" s="47" t="s">
        <v>28</v>
      </c>
      <c r="BB9" s="45"/>
      <c r="BC9" s="45"/>
      <c r="BD9" s="45"/>
      <c r="BE9" s="45"/>
      <c r="BF9" s="45"/>
      <c r="BG9" s="45"/>
      <c r="BH9" s="45"/>
      <c r="BI9" s="45"/>
      <c r="BJ9" s="45"/>
      <c r="BK9" s="45"/>
      <c r="BL9" s="45"/>
      <c r="BM9" s="45"/>
      <c r="BN9" s="45"/>
      <c r="BO9" s="45"/>
      <c r="BP9" s="206" t="s">
        <v>48</v>
      </c>
      <c r="BQ9" s="207"/>
      <c r="BR9" s="207"/>
      <c r="BS9" s="207"/>
      <c r="BT9" s="207"/>
      <c r="BU9" s="207"/>
      <c r="BV9" s="207"/>
      <c r="BW9" s="207"/>
      <c r="BX9" s="207"/>
      <c r="BY9" s="207"/>
      <c r="BZ9" s="207"/>
      <c r="CA9" s="207"/>
      <c r="CB9" s="207"/>
      <c r="CC9" s="207"/>
      <c r="CD9" s="207"/>
      <c r="CE9" s="207"/>
      <c r="CF9" s="207"/>
      <c r="CG9" s="207"/>
      <c r="CH9" s="207"/>
      <c r="CI9" s="207"/>
      <c r="CJ9" s="207"/>
      <c r="CK9" s="207"/>
      <c r="CL9" s="207"/>
      <c r="CM9" s="207"/>
      <c r="CN9" s="207"/>
      <c r="CO9" s="207"/>
      <c r="CP9" s="207"/>
      <c r="CQ9" s="207"/>
      <c r="CR9" s="207"/>
      <c r="CS9" s="207"/>
      <c r="CT9" s="207"/>
      <c r="CU9" s="207"/>
      <c r="CV9" s="207"/>
      <c r="CW9" s="207"/>
      <c r="CX9" s="207"/>
      <c r="CY9" s="207"/>
      <c r="CZ9" s="207"/>
      <c r="DA9" s="207"/>
      <c r="DB9" s="207"/>
      <c r="DC9" s="207"/>
      <c r="DD9" s="207"/>
      <c r="DE9" s="207"/>
      <c r="DF9" s="207"/>
      <c r="DG9" s="207"/>
      <c r="DH9" s="207"/>
      <c r="DI9" s="207"/>
      <c r="DJ9" s="207"/>
      <c r="DK9" s="207"/>
      <c r="DL9" s="207"/>
      <c r="DM9" s="207"/>
      <c r="DN9" s="207"/>
      <c r="DO9" s="207"/>
      <c r="DP9" s="207"/>
      <c r="DQ9" s="207"/>
      <c r="DR9" s="207"/>
      <c r="DS9" s="207"/>
      <c r="DT9" s="207"/>
      <c r="DU9" s="207"/>
      <c r="DV9" s="207"/>
      <c r="DW9" s="207"/>
      <c r="DX9" s="207"/>
      <c r="DY9" s="207"/>
      <c r="DZ9" s="207"/>
      <c r="EA9" s="207"/>
      <c r="EB9" s="207"/>
      <c r="EC9" s="207"/>
      <c r="ED9" s="207"/>
      <c r="EE9" s="207"/>
      <c r="EF9" s="207"/>
      <c r="EG9" s="207"/>
      <c r="EH9" s="207"/>
      <c r="EI9" s="207"/>
      <c r="EJ9" s="207"/>
      <c r="EK9" s="207"/>
      <c r="EL9" s="207"/>
      <c r="EM9" s="207"/>
      <c r="EN9" s="207"/>
      <c r="EO9" s="207"/>
      <c r="EP9" s="207"/>
      <c r="EQ9" s="207"/>
      <c r="ER9" s="207"/>
      <c r="ES9" s="207"/>
      <c r="ET9" s="207"/>
      <c r="EU9" s="208"/>
      <c r="EV9" s="208"/>
      <c r="EW9" s="208"/>
      <c r="EX9" s="208"/>
      <c r="EY9" s="208"/>
      <c r="EZ9" s="208"/>
      <c r="FA9" s="208"/>
      <c r="FB9" s="208"/>
      <c r="FC9" s="208"/>
      <c r="FD9" s="208"/>
      <c r="FE9" s="208"/>
      <c r="FF9" s="208"/>
      <c r="FG9" s="208"/>
      <c r="FH9" s="208"/>
      <c r="FI9" s="208"/>
      <c r="FJ9" s="208"/>
      <c r="FK9" s="208"/>
      <c r="FL9" s="208"/>
      <c r="FM9" s="208"/>
      <c r="FN9" s="208"/>
      <c r="FO9" s="208"/>
      <c r="FP9" s="208"/>
      <c r="FQ9" s="208"/>
      <c r="FR9" s="208"/>
      <c r="FS9" s="208"/>
      <c r="FT9" s="208"/>
      <c r="FU9" s="208"/>
      <c r="FV9" s="208"/>
      <c r="FW9" s="208"/>
      <c r="FX9" s="208"/>
      <c r="FY9" s="208"/>
      <c r="FZ9" s="208"/>
      <c r="GA9" s="208"/>
      <c r="GB9" s="208"/>
      <c r="GC9" s="208"/>
      <c r="GD9" s="208"/>
      <c r="GE9" s="208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47"/>
      <c r="HE9" s="47"/>
      <c r="HF9" s="47"/>
      <c r="HG9" s="47"/>
      <c r="HH9" s="47"/>
      <c r="HI9" s="47"/>
      <c r="HJ9" s="47"/>
      <c r="HK9" s="47"/>
      <c r="HL9" s="47"/>
      <c r="HM9" s="47"/>
      <c r="HN9" s="47"/>
      <c r="HO9" s="47"/>
      <c r="HP9" s="47"/>
      <c r="HQ9" s="47"/>
      <c r="HR9" s="47"/>
      <c r="HS9" s="47"/>
      <c r="HT9" s="47"/>
      <c r="HU9" s="47"/>
      <c r="HV9" s="47"/>
      <c r="HW9" s="47"/>
      <c r="HX9" s="47"/>
      <c r="HY9" s="47"/>
      <c r="HZ9" s="47"/>
      <c r="IA9" s="47"/>
      <c r="IB9" s="47"/>
      <c r="IC9" s="47"/>
      <c r="ID9" s="47"/>
      <c r="IE9" s="47"/>
      <c r="IF9" s="47"/>
      <c r="IG9" s="47"/>
      <c r="IH9" s="47"/>
      <c r="II9" s="47"/>
      <c r="IJ9" s="47"/>
      <c r="IK9" s="47"/>
      <c r="IL9" s="47"/>
      <c r="IM9" s="47"/>
      <c r="IN9" s="47"/>
      <c r="IO9" s="47"/>
      <c r="IP9" s="47"/>
      <c r="LK9" s="56"/>
      <c r="LL9" s="56"/>
      <c r="LM9" s="56"/>
      <c r="LN9" s="56"/>
      <c r="LO9" s="56"/>
      <c r="LP9" s="56"/>
      <c r="LQ9" s="56"/>
      <c r="LR9" s="56"/>
      <c r="LS9" s="56"/>
      <c r="LT9" s="56"/>
      <c r="LU9" s="56"/>
      <c r="LV9" s="56"/>
      <c r="LW9" s="56"/>
      <c r="LX9" s="56"/>
      <c r="LY9" s="56"/>
      <c r="LZ9" s="56"/>
      <c r="MA9" s="56"/>
      <c r="MB9" s="56"/>
      <c r="MC9" s="56"/>
      <c r="MD9" s="56"/>
      <c r="ME9" s="56"/>
      <c r="MF9" s="56"/>
      <c r="MG9" s="56"/>
      <c r="MH9" s="56"/>
      <c r="MI9" s="56"/>
      <c r="MJ9" s="56"/>
      <c r="MK9" s="56"/>
      <c r="ML9" s="56"/>
      <c r="MM9" s="56"/>
      <c r="MN9" s="56"/>
      <c r="MO9" s="56"/>
      <c r="MP9" s="56"/>
      <c r="MQ9" s="56"/>
      <c r="MR9" s="56"/>
      <c r="MS9" s="56"/>
      <c r="MT9" s="56"/>
      <c r="MU9" s="56"/>
      <c r="MV9" s="56"/>
      <c r="MW9" s="56"/>
      <c r="MX9" s="56"/>
      <c r="MY9" s="56"/>
      <c r="MZ9" s="56"/>
      <c r="NA9" s="56"/>
    </row>
    <row r="10" spans="1:428" s="3" customFormat="1" ht="14.1" customHeight="1" x14ac:dyDescent="0.25">
      <c r="A10" s="47"/>
      <c r="B10" s="46"/>
      <c r="C10" s="46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6"/>
      <c r="AK10" s="46"/>
      <c r="AL10" s="46"/>
      <c r="AM10" s="46"/>
      <c r="AN10" s="46"/>
      <c r="AO10" s="46"/>
      <c r="AP10" s="46"/>
      <c r="AQ10" s="46"/>
      <c r="AR10" s="46"/>
      <c r="AS10" s="47"/>
      <c r="AT10" s="47"/>
      <c r="AU10" s="47"/>
      <c r="AV10" s="47"/>
      <c r="AW10" s="47"/>
      <c r="AX10" s="52"/>
      <c r="AY10" s="45"/>
      <c r="AZ10" s="45"/>
      <c r="BA10" s="45"/>
      <c r="BB10" s="45"/>
      <c r="BC10" s="45"/>
      <c r="BD10" s="45"/>
      <c r="BE10" s="45"/>
      <c r="BF10" s="45"/>
      <c r="BG10" s="45"/>
      <c r="BH10" s="45"/>
      <c r="BI10" s="45"/>
      <c r="BJ10" s="45"/>
      <c r="BK10" s="45"/>
      <c r="BL10" s="45"/>
      <c r="BM10" s="45"/>
      <c r="BN10" s="45"/>
      <c r="BO10" s="45"/>
      <c r="BP10" s="45"/>
      <c r="BQ10" s="45"/>
      <c r="BR10" s="45"/>
      <c r="BS10" s="45"/>
      <c r="BT10" s="45"/>
      <c r="BU10" s="45"/>
      <c r="BV10" s="47"/>
      <c r="BW10" s="47"/>
      <c r="BX10" s="52"/>
      <c r="BY10" s="45"/>
      <c r="BZ10" s="45"/>
      <c r="CA10" s="45"/>
      <c r="CB10" s="45"/>
      <c r="CC10" s="45"/>
      <c r="CD10" s="45"/>
      <c r="CE10" s="45"/>
      <c r="CF10" s="45"/>
      <c r="CG10" s="45"/>
      <c r="CH10" s="45"/>
      <c r="CI10" s="45"/>
      <c r="CJ10" s="45"/>
      <c r="CK10" s="45"/>
      <c r="CL10" s="45"/>
      <c r="CM10" s="45"/>
      <c r="CN10" s="45"/>
      <c r="CO10" s="45"/>
      <c r="CP10" s="45"/>
      <c r="CQ10" s="45"/>
      <c r="CR10" s="211"/>
      <c r="CS10" s="212"/>
      <c r="CT10" s="212"/>
      <c r="CU10" s="212"/>
      <c r="CV10" s="212"/>
      <c r="CW10" s="212"/>
      <c r="CX10" s="212"/>
      <c r="CY10" s="212"/>
      <c r="CZ10" s="212"/>
      <c r="DA10" s="212"/>
      <c r="DB10" s="212"/>
      <c r="DC10" s="212"/>
      <c r="DD10" s="212"/>
      <c r="DE10" s="212"/>
      <c r="DF10" s="212"/>
      <c r="DG10" s="212"/>
      <c r="DH10" s="212"/>
      <c r="DI10" s="212"/>
      <c r="DJ10" s="212"/>
      <c r="DK10" s="212"/>
      <c r="DL10" s="212"/>
      <c r="DM10" s="212"/>
      <c r="DN10" s="212"/>
      <c r="DO10" s="212"/>
      <c r="DP10" s="212"/>
      <c r="DQ10" s="212"/>
      <c r="DR10" s="212"/>
      <c r="DS10" s="212"/>
      <c r="DT10" s="212"/>
      <c r="DU10" s="212"/>
      <c r="DV10" s="212"/>
      <c r="DW10" s="212"/>
      <c r="DX10" s="212"/>
      <c r="DY10" s="212"/>
      <c r="DZ10" s="212"/>
      <c r="EA10" s="212"/>
      <c r="EB10" s="212"/>
      <c r="EC10" s="212"/>
      <c r="ED10" s="212"/>
      <c r="EE10" s="212"/>
      <c r="EF10" s="212"/>
      <c r="EG10" s="212"/>
      <c r="EH10" s="212"/>
      <c r="EI10" s="212"/>
      <c r="EJ10" s="212"/>
      <c r="EK10" s="212"/>
      <c r="EL10" s="212"/>
      <c r="EM10" s="212"/>
      <c r="EN10" s="212"/>
      <c r="EO10" s="212"/>
      <c r="EP10" s="212"/>
      <c r="EQ10" s="212"/>
      <c r="ER10" s="212"/>
      <c r="ES10" s="212"/>
      <c r="ET10" s="212"/>
      <c r="EU10" s="212"/>
      <c r="EV10" s="212"/>
      <c r="EW10" s="212"/>
      <c r="EX10" s="212"/>
      <c r="EY10" s="212"/>
      <c r="EZ10" s="212"/>
      <c r="FA10" s="212"/>
      <c r="FB10" s="212"/>
      <c r="FC10" s="45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7"/>
      <c r="FO10" s="47"/>
      <c r="FP10" s="47"/>
      <c r="FQ10" s="47"/>
      <c r="FR10" s="47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47"/>
      <c r="HE10" s="47"/>
      <c r="HF10" s="47"/>
      <c r="HG10" s="47"/>
      <c r="HH10" s="47"/>
      <c r="HI10" s="47"/>
      <c r="HJ10" s="47"/>
      <c r="HK10" s="47"/>
      <c r="HL10" s="47"/>
      <c r="HM10" s="47"/>
      <c r="HN10" s="47"/>
      <c r="HO10" s="47"/>
      <c r="HP10" s="47"/>
      <c r="HQ10" s="47"/>
      <c r="HR10" s="47"/>
      <c r="HS10" s="47"/>
      <c r="HT10" s="47"/>
      <c r="HU10" s="47"/>
      <c r="HV10" s="47"/>
      <c r="HW10" s="47"/>
      <c r="HX10" s="47"/>
      <c r="HY10" s="47"/>
      <c r="HZ10" s="47"/>
      <c r="IA10" s="47"/>
      <c r="IB10" s="47"/>
      <c r="IC10" s="47"/>
      <c r="ID10" s="47"/>
      <c r="IE10" s="47"/>
      <c r="IF10" s="47"/>
      <c r="IG10" s="47"/>
      <c r="IH10" s="47"/>
      <c r="II10" s="47"/>
      <c r="IJ10" s="47"/>
      <c r="IK10" s="47"/>
      <c r="IL10" s="47"/>
      <c r="IM10" s="47"/>
      <c r="IN10" s="47"/>
      <c r="IO10" s="47"/>
      <c r="IP10" s="47"/>
      <c r="IQ10" s="47"/>
      <c r="IR10" s="47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</row>
    <row r="11" spans="1:428" s="3" customFormat="1" ht="14.1" customHeight="1" x14ac:dyDescent="0.25">
      <c r="A11" s="47"/>
      <c r="B11" s="46"/>
      <c r="C11" s="46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6"/>
      <c r="AK11" s="46"/>
      <c r="AL11" s="46"/>
      <c r="AM11" s="46"/>
      <c r="AN11" s="46"/>
      <c r="AO11" s="46"/>
      <c r="AP11" s="46"/>
      <c r="AQ11" s="46"/>
      <c r="AR11" s="46"/>
      <c r="AS11" s="47"/>
      <c r="AT11" s="47"/>
      <c r="AU11" s="47"/>
      <c r="AV11" s="47"/>
      <c r="AW11" s="47"/>
      <c r="AX11" s="52"/>
      <c r="AY11" s="45"/>
      <c r="AZ11" s="45"/>
      <c r="BA11" s="45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7"/>
      <c r="BW11" s="47"/>
      <c r="BX11" s="52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  <c r="CW11" s="45"/>
      <c r="CX11" s="45"/>
      <c r="CY11" s="45"/>
      <c r="CZ11" s="45"/>
      <c r="DA11" s="45"/>
      <c r="DB11" s="47"/>
      <c r="DC11" s="47"/>
      <c r="DD11" s="52"/>
      <c r="DE11" s="45"/>
      <c r="DF11" s="45"/>
      <c r="DG11" s="45"/>
      <c r="DH11" s="45"/>
      <c r="DI11" s="45"/>
      <c r="DJ11" s="45"/>
      <c r="DK11" s="45"/>
      <c r="DL11" s="45"/>
      <c r="DM11" s="45"/>
      <c r="DN11" s="45"/>
      <c r="DO11" s="45"/>
      <c r="DP11" s="45"/>
      <c r="DQ11" s="45"/>
      <c r="DR11" s="45"/>
      <c r="DS11" s="45"/>
      <c r="DT11" s="45"/>
      <c r="DU11" s="45"/>
      <c r="DV11" s="45"/>
      <c r="DW11" s="45"/>
      <c r="DX11" s="45"/>
      <c r="DY11" s="45"/>
      <c r="DZ11" s="45"/>
      <c r="EA11" s="45"/>
      <c r="EB11" s="45"/>
      <c r="EC11" s="45"/>
      <c r="ED11" s="45"/>
      <c r="EE11" s="45"/>
      <c r="EF11" s="45"/>
      <c r="EG11" s="45"/>
      <c r="EH11" s="47"/>
      <c r="EI11" s="47"/>
      <c r="EJ11" s="52"/>
      <c r="EK11" s="45"/>
      <c r="EL11" s="45"/>
      <c r="EM11" s="45"/>
      <c r="EN11" s="45"/>
      <c r="EO11" s="45"/>
      <c r="EP11" s="45"/>
      <c r="EQ11" s="45"/>
      <c r="ER11" s="45"/>
      <c r="ES11" s="45"/>
      <c r="ET11" s="45"/>
      <c r="EU11" s="45"/>
      <c r="EV11" s="45"/>
      <c r="EW11" s="45"/>
      <c r="EX11" s="45"/>
      <c r="EY11" s="45"/>
      <c r="EZ11" s="45"/>
      <c r="FA11" s="45"/>
      <c r="FB11" s="45"/>
      <c r="FC11" s="45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7"/>
      <c r="FO11" s="47"/>
      <c r="FP11" s="47"/>
      <c r="FQ11" s="47"/>
      <c r="FR11" s="47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47"/>
      <c r="HE11" s="47"/>
      <c r="HF11" s="47"/>
      <c r="HG11" s="47"/>
      <c r="HH11" s="47"/>
      <c r="HI11" s="47"/>
      <c r="HJ11" s="47"/>
      <c r="HK11" s="47"/>
      <c r="HL11" s="47"/>
      <c r="HM11" s="47"/>
      <c r="HN11" s="47"/>
      <c r="HO11" s="47"/>
      <c r="HP11" s="47"/>
      <c r="HQ11" s="47"/>
      <c r="HR11" s="47"/>
      <c r="HS11" s="47"/>
      <c r="HT11" s="47"/>
      <c r="HU11" s="47"/>
      <c r="HV11" s="47"/>
      <c r="HW11" s="47"/>
      <c r="HX11" s="47"/>
      <c r="HY11" s="47"/>
      <c r="HZ11" s="47"/>
      <c r="IA11" s="47"/>
      <c r="IB11" s="47"/>
      <c r="IC11" s="47"/>
      <c r="ID11" s="47"/>
      <c r="IE11" s="47"/>
      <c r="IF11" s="47"/>
      <c r="IG11" s="47"/>
      <c r="IH11" s="47"/>
      <c r="II11" s="47"/>
      <c r="IJ11" s="47"/>
      <c r="IK11" s="47"/>
      <c r="IL11" s="47"/>
      <c r="IM11" s="47"/>
      <c r="IN11" s="47"/>
      <c r="IO11" s="47"/>
      <c r="IP11" s="47"/>
      <c r="IQ11" s="47"/>
      <c r="IR11" s="47"/>
      <c r="LK11" s="56"/>
      <c r="LL11" s="56"/>
      <c r="LM11" s="56"/>
      <c r="LN11" s="56"/>
      <c r="LO11" s="56"/>
      <c r="LP11" s="56"/>
      <c r="LQ11" s="56"/>
      <c r="LR11" s="56"/>
      <c r="LS11" s="56"/>
      <c r="LT11" s="56"/>
      <c r="LU11" s="56"/>
      <c r="LV11" s="56"/>
      <c r="LW11" s="56"/>
      <c r="LX11" s="56"/>
      <c r="LY11" s="56"/>
      <c r="LZ11" s="56"/>
      <c r="MA11" s="56"/>
      <c r="MB11" s="56"/>
      <c r="MC11" s="56"/>
      <c r="MD11" s="56"/>
      <c r="ME11" s="56"/>
      <c r="MF11" s="56"/>
      <c r="MG11" s="56"/>
      <c r="MH11" s="56"/>
      <c r="MI11" s="56"/>
      <c r="MJ11" s="56"/>
      <c r="MK11" s="56"/>
      <c r="ML11" s="56"/>
      <c r="MM11" s="56"/>
      <c r="MN11" s="56"/>
      <c r="MO11" s="56"/>
      <c r="MP11" s="56"/>
      <c r="MQ11" s="56"/>
      <c r="MR11" s="56"/>
      <c r="MS11" s="56"/>
      <c r="MT11" s="56"/>
      <c r="MU11" s="56"/>
      <c r="MV11" s="56"/>
      <c r="MW11" s="56"/>
      <c r="MX11" s="56"/>
      <c r="MY11" s="56"/>
      <c r="MZ11" s="56"/>
      <c r="NA11" s="56"/>
    </row>
    <row r="12" spans="1:428" ht="6.95" customHeight="1" x14ac:dyDescent="0.25">
      <c r="B12" s="4"/>
      <c r="C12" s="4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4"/>
      <c r="AK12" s="4"/>
      <c r="AL12" s="4"/>
      <c r="AM12" s="4"/>
      <c r="AN12" s="4"/>
      <c r="AO12" s="4"/>
      <c r="AP12" s="4"/>
      <c r="AQ12" s="4"/>
      <c r="AR12" s="4"/>
      <c r="AS12" s="5"/>
      <c r="AT12" s="5"/>
      <c r="AU12" s="5"/>
      <c r="AV12" s="5"/>
      <c r="AW12" s="5"/>
      <c r="AX12" s="19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5"/>
      <c r="BW12" s="5"/>
      <c r="BX12" s="19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0"/>
      <c r="CW12" s="10"/>
      <c r="CX12" s="10"/>
      <c r="CY12" s="10"/>
      <c r="CZ12" s="10"/>
      <c r="DA12" s="10"/>
      <c r="DB12" s="5"/>
      <c r="DC12" s="5"/>
      <c r="DD12" s="19"/>
      <c r="DE12" s="10"/>
      <c r="DF12" s="10"/>
      <c r="DG12" s="10"/>
      <c r="DH12" s="10"/>
      <c r="DI12" s="10"/>
      <c r="DJ12" s="10"/>
      <c r="DK12" s="10"/>
      <c r="DL12" s="10"/>
      <c r="DM12" s="10"/>
      <c r="DN12" s="10"/>
      <c r="DO12" s="10"/>
      <c r="DP12" s="10"/>
      <c r="DQ12" s="10"/>
      <c r="DR12" s="10"/>
      <c r="DS12" s="10"/>
      <c r="DT12" s="10"/>
      <c r="DU12" s="10"/>
      <c r="DV12" s="10"/>
      <c r="DW12" s="10"/>
      <c r="DX12" s="10"/>
      <c r="DY12" s="10"/>
      <c r="DZ12" s="10"/>
      <c r="EA12" s="10"/>
      <c r="EB12" s="10"/>
      <c r="EC12" s="10"/>
      <c r="ED12" s="10"/>
      <c r="EE12" s="10"/>
      <c r="EF12" s="10"/>
      <c r="EG12" s="10"/>
      <c r="EH12" s="5"/>
      <c r="EI12" s="5"/>
      <c r="EJ12" s="19"/>
      <c r="EK12" s="10"/>
      <c r="EL12" s="10"/>
      <c r="EM12" s="10"/>
      <c r="EN12" s="10"/>
      <c r="EO12" s="10"/>
      <c r="EP12" s="10"/>
      <c r="EQ12" s="10"/>
      <c r="ER12" s="10"/>
      <c r="ES12" s="10"/>
      <c r="ET12" s="10"/>
      <c r="EU12" s="10"/>
      <c r="EV12" s="10"/>
      <c r="EW12" s="10"/>
      <c r="EX12" s="10"/>
      <c r="EY12" s="10"/>
      <c r="EZ12" s="10"/>
      <c r="FA12" s="10"/>
      <c r="FB12" s="10"/>
      <c r="FC12" s="10"/>
      <c r="FD12" s="10"/>
      <c r="FE12" s="10"/>
      <c r="FF12" s="10"/>
      <c r="FG12" s="10"/>
      <c r="FH12" s="10"/>
      <c r="FI12" s="10"/>
      <c r="FJ12" s="10"/>
      <c r="FK12" s="10"/>
      <c r="FL12" s="10"/>
      <c r="FM12" s="10"/>
      <c r="FN12" s="5"/>
      <c r="FO12" s="5"/>
      <c r="FP12" s="5"/>
      <c r="FQ12" s="5"/>
      <c r="FR12" s="5"/>
      <c r="FS12" s="20"/>
      <c r="FT12" s="20"/>
      <c r="FU12" s="20"/>
      <c r="FV12" s="20"/>
      <c r="FW12" s="20"/>
      <c r="FX12" s="20"/>
      <c r="FY12" s="20"/>
      <c r="FZ12" s="20"/>
      <c r="GA12" s="20"/>
      <c r="GB12" s="20"/>
      <c r="GC12" s="20"/>
      <c r="GD12" s="20"/>
      <c r="GE12" s="20"/>
      <c r="GF12" s="20"/>
      <c r="GG12" s="20"/>
      <c r="GH12" s="20"/>
      <c r="GI12" s="20"/>
      <c r="GJ12" s="20"/>
      <c r="GK12" s="20"/>
      <c r="GL12" s="20"/>
      <c r="GM12" s="20"/>
      <c r="GN12" s="20"/>
      <c r="GO12" s="20"/>
      <c r="GP12" s="20"/>
      <c r="GQ12" s="20"/>
      <c r="GR12" s="20"/>
      <c r="GS12" s="20"/>
      <c r="GT12" s="20"/>
      <c r="GU12" s="20"/>
      <c r="GV12" s="20"/>
      <c r="GW12" s="20"/>
      <c r="GX12" s="20"/>
      <c r="GY12" s="20"/>
      <c r="GZ12" s="20"/>
      <c r="HA12" s="20"/>
      <c r="HB12" s="20"/>
      <c r="HC12" s="20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  <c r="IW12" s="6"/>
      <c r="IX12" s="6"/>
      <c r="IY12" s="6"/>
      <c r="IZ12" s="6"/>
    </row>
    <row r="13" spans="1:428" ht="14.1" customHeight="1" thickBot="1" x14ac:dyDescent="0.3">
      <c r="B13" s="37" t="s">
        <v>24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  <c r="AJ13" s="32"/>
      <c r="AK13" s="126">
        <v>22637</v>
      </c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8"/>
      <c r="BB13" s="22"/>
      <c r="HD13" s="16" t="s">
        <v>29</v>
      </c>
      <c r="HE13" s="16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30"/>
      <c r="IQ13" s="30"/>
      <c r="IR13" s="30"/>
      <c r="IS13" s="6"/>
      <c r="IT13" s="6"/>
      <c r="IU13" s="6"/>
      <c r="IV13" s="6"/>
      <c r="IW13" s="6"/>
      <c r="IX13" s="6"/>
      <c r="IY13" s="6"/>
      <c r="IZ13" s="6"/>
      <c r="JK13" s="55">
        <v>11</v>
      </c>
      <c r="JL13" s="55">
        <v>12</v>
      </c>
      <c r="JM13" s="55">
        <v>13</v>
      </c>
      <c r="JN13" s="55">
        <v>14</v>
      </c>
      <c r="JO13" s="55">
        <v>15</v>
      </c>
      <c r="JP13" s="55">
        <v>16</v>
      </c>
      <c r="JQ13" s="55">
        <v>17</v>
      </c>
      <c r="JR13" s="55">
        <v>18</v>
      </c>
      <c r="JS13" s="55">
        <v>19</v>
      </c>
      <c r="JT13" s="55">
        <v>20</v>
      </c>
      <c r="JU13" s="55">
        <v>21</v>
      </c>
      <c r="JV13" s="55">
        <v>22</v>
      </c>
      <c r="JW13" s="55">
        <v>23</v>
      </c>
      <c r="JX13" s="55">
        <v>24</v>
      </c>
      <c r="JY13" s="55">
        <v>25</v>
      </c>
      <c r="JZ13" s="55">
        <v>26</v>
      </c>
      <c r="KA13" s="55">
        <v>27</v>
      </c>
      <c r="KB13" s="55">
        <v>28</v>
      </c>
      <c r="KC13" s="55">
        <v>29</v>
      </c>
      <c r="KD13" s="55">
        <v>30</v>
      </c>
      <c r="KE13" s="55">
        <v>31</v>
      </c>
      <c r="KF13" s="55">
        <v>32</v>
      </c>
      <c r="KG13" s="55">
        <v>33</v>
      </c>
      <c r="KH13" s="55">
        <v>34</v>
      </c>
      <c r="KI13" s="55">
        <v>35</v>
      </c>
      <c r="KJ13" s="55">
        <v>36</v>
      </c>
      <c r="KK13" s="55">
        <v>37</v>
      </c>
      <c r="KL13" s="55">
        <v>38</v>
      </c>
      <c r="KM13" s="55">
        <v>39</v>
      </c>
      <c r="KN13" s="55">
        <v>40</v>
      </c>
      <c r="KO13" s="55">
        <v>41</v>
      </c>
      <c r="KP13" s="55">
        <v>42</v>
      </c>
      <c r="KQ13" s="55">
        <v>43</v>
      </c>
      <c r="KR13" s="55">
        <v>44</v>
      </c>
      <c r="KS13" s="55">
        <v>45</v>
      </c>
      <c r="KT13" s="55">
        <v>46</v>
      </c>
      <c r="KU13" s="55">
        <v>47</v>
      </c>
      <c r="KV13" s="55">
        <v>48</v>
      </c>
      <c r="KW13" s="55">
        <v>49</v>
      </c>
      <c r="KX13" s="55">
        <v>50</v>
      </c>
      <c r="KY13" s="55">
        <v>51</v>
      </c>
      <c r="KZ13" s="55">
        <v>52</v>
      </c>
      <c r="LA13" s="55">
        <v>53</v>
      </c>
      <c r="LB13" s="55">
        <v>54</v>
      </c>
      <c r="LC13" s="55">
        <v>55</v>
      </c>
      <c r="LD13" s="55">
        <v>56</v>
      </c>
      <c r="LE13" s="55">
        <v>57</v>
      </c>
      <c r="LF13" s="55">
        <v>58</v>
      </c>
      <c r="LG13" s="55">
        <v>59</v>
      </c>
      <c r="LH13" s="55">
        <v>60</v>
      </c>
      <c r="LI13" s="55">
        <v>61</v>
      </c>
      <c r="LJ13" s="55">
        <v>62</v>
      </c>
      <c r="LK13" s="55">
        <v>63</v>
      </c>
      <c r="LL13" s="55">
        <v>64</v>
      </c>
      <c r="LM13" s="55">
        <v>65</v>
      </c>
      <c r="LN13" s="55">
        <v>66</v>
      </c>
      <c r="LO13" s="55">
        <v>67</v>
      </c>
      <c r="LP13" s="55">
        <v>68</v>
      </c>
      <c r="LQ13" s="55">
        <v>69</v>
      </c>
      <c r="LR13" s="55">
        <v>70</v>
      </c>
      <c r="LS13" s="55">
        <v>71</v>
      </c>
      <c r="LT13" s="55">
        <v>72</v>
      </c>
      <c r="LU13" s="55">
        <v>73</v>
      </c>
      <c r="LV13" s="55">
        <v>74</v>
      </c>
      <c r="LW13" s="55">
        <v>75</v>
      </c>
      <c r="LX13" s="55">
        <v>76</v>
      </c>
      <c r="LY13" s="55">
        <v>77</v>
      </c>
      <c r="LZ13" s="55">
        <v>78</v>
      </c>
      <c r="MA13" s="55">
        <v>79</v>
      </c>
      <c r="MB13" s="55">
        <v>80</v>
      </c>
      <c r="MC13" s="55">
        <v>81</v>
      </c>
      <c r="MD13" s="55">
        <v>82</v>
      </c>
      <c r="ME13" s="55">
        <v>83</v>
      </c>
      <c r="MF13" s="55">
        <v>84</v>
      </c>
      <c r="MG13" s="55">
        <v>85</v>
      </c>
      <c r="MH13" s="55">
        <v>86</v>
      </c>
      <c r="MI13" s="55">
        <v>87</v>
      </c>
      <c r="MJ13" s="55">
        <v>88</v>
      </c>
      <c r="MK13" s="55">
        <v>89</v>
      </c>
      <c r="ML13" s="55">
        <v>90</v>
      </c>
      <c r="MM13" s="55">
        <v>91</v>
      </c>
      <c r="MN13" s="55">
        <v>92</v>
      </c>
      <c r="MO13" s="55">
        <v>93</v>
      </c>
      <c r="MP13" s="55">
        <v>94</v>
      </c>
      <c r="MQ13" s="55">
        <v>95</v>
      </c>
      <c r="MR13" s="55">
        <v>96</v>
      </c>
      <c r="MS13" s="55">
        <v>97</v>
      </c>
      <c r="MT13" s="55">
        <v>98</v>
      </c>
      <c r="MU13" s="55">
        <v>99</v>
      </c>
      <c r="MV13" s="55">
        <v>100</v>
      </c>
      <c r="MW13" s="55">
        <v>101</v>
      </c>
      <c r="MX13" s="55">
        <v>102</v>
      </c>
      <c r="MY13" s="55">
        <v>103</v>
      </c>
      <c r="MZ13" s="55">
        <v>104</v>
      </c>
      <c r="NA13" s="55">
        <v>105</v>
      </c>
      <c r="NB13" s="55">
        <v>106</v>
      </c>
      <c r="NC13" s="55">
        <v>107</v>
      </c>
      <c r="ND13" s="55">
        <v>108</v>
      </c>
      <c r="NE13" s="55">
        <v>109</v>
      </c>
      <c r="NF13" s="55">
        <v>110</v>
      </c>
      <c r="NG13" s="55">
        <v>111</v>
      </c>
      <c r="NH13" s="55">
        <v>112</v>
      </c>
      <c r="NI13" s="55">
        <v>113</v>
      </c>
      <c r="NJ13" s="55">
        <v>114</v>
      </c>
      <c r="NK13" s="55">
        <v>115</v>
      </c>
      <c r="NL13" s="55">
        <v>116</v>
      </c>
      <c r="NM13" s="55">
        <v>117</v>
      </c>
      <c r="NN13" s="55">
        <v>118</v>
      </c>
      <c r="NO13" s="55">
        <v>119</v>
      </c>
      <c r="NP13" s="55">
        <v>120</v>
      </c>
      <c r="NQ13" s="55">
        <v>121</v>
      </c>
      <c r="NR13" s="55">
        <v>122</v>
      </c>
      <c r="NS13" s="55">
        <v>123</v>
      </c>
      <c r="NT13" s="55">
        <v>124</v>
      </c>
      <c r="NU13" s="55">
        <v>125</v>
      </c>
      <c r="NV13" s="55">
        <v>126</v>
      </c>
      <c r="NW13" s="55">
        <v>127</v>
      </c>
      <c r="NX13" s="55">
        <v>128</v>
      </c>
      <c r="NY13" s="55">
        <v>129</v>
      </c>
      <c r="NZ13" s="55">
        <v>130</v>
      </c>
      <c r="OA13" s="55">
        <v>131</v>
      </c>
      <c r="OB13" s="55">
        <v>132</v>
      </c>
      <c r="OC13" s="55">
        <v>133</v>
      </c>
      <c r="OD13" s="55">
        <v>134</v>
      </c>
      <c r="OE13" s="55">
        <v>135</v>
      </c>
      <c r="OF13" s="55">
        <v>136</v>
      </c>
      <c r="OG13" s="55">
        <v>137</v>
      </c>
      <c r="OH13" s="55">
        <v>138</v>
      </c>
      <c r="OI13" s="55">
        <v>139</v>
      </c>
      <c r="OJ13" s="55">
        <v>140</v>
      </c>
      <c r="OK13" s="55">
        <v>141</v>
      </c>
      <c r="OL13" s="55">
        <v>142</v>
      </c>
      <c r="OM13" s="55">
        <v>143</v>
      </c>
      <c r="ON13" s="55">
        <v>144</v>
      </c>
      <c r="OO13" s="55">
        <v>145</v>
      </c>
      <c r="OP13" s="55">
        <v>146</v>
      </c>
      <c r="OQ13" s="55">
        <v>147</v>
      </c>
      <c r="OR13" s="55">
        <v>148</v>
      </c>
      <c r="OS13" s="55">
        <v>149</v>
      </c>
      <c r="OT13" s="55">
        <v>150</v>
      </c>
      <c r="OU13" s="55">
        <v>151</v>
      </c>
      <c r="OV13" s="55">
        <v>152</v>
      </c>
      <c r="OW13" s="55">
        <v>153</v>
      </c>
      <c r="OX13" s="55">
        <v>154</v>
      </c>
      <c r="OY13" s="55">
        <v>155</v>
      </c>
      <c r="OZ13" s="55">
        <v>156</v>
      </c>
      <c r="PA13" s="55">
        <v>157</v>
      </c>
      <c r="PB13" s="55">
        <v>158</v>
      </c>
      <c r="PC13" s="55">
        <v>159</v>
      </c>
      <c r="PD13" s="55">
        <v>160</v>
      </c>
      <c r="PE13" s="55">
        <v>161</v>
      </c>
      <c r="PF13" s="55">
        <v>162</v>
      </c>
      <c r="PG13" s="55">
        <v>163</v>
      </c>
      <c r="PH13" s="55">
        <v>164</v>
      </c>
      <c r="PI13" s="55">
        <v>165</v>
      </c>
      <c r="PJ13" s="55">
        <v>166</v>
      </c>
      <c r="PK13" s="55">
        <v>167</v>
      </c>
      <c r="PL13" s="55">
        <v>168</v>
      </c>
    </row>
    <row r="14" spans="1:428" ht="13.9" customHeight="1" thickBot="1" x14ac:dyDescent="0.3">
      <c r="B14" s="36" t="s">
        <v>25</v>
      </c>
      <c r="C14" s="24"/>
      <c r="D14" s="24"/>
      <c r="E14" s="24"/>
      <c r="F14" s="24"/>
      <c r="G14" s="38"/>
      <c r="H14" s="39"/>
      <c r="I14" s="39"/>
      <c r="J14" s="39"/>
      <c r="K14" s="39"/>
      <c r="L14" s="39"/>
      <c r="M14" s="39"/>
      <c r="N14" s="39"/>
      <c r="O14" s="39"/>
      <c r="P14" s="40"/>
      <c r="Q14" s="41"/>
      <c r="R14" s="41"/>
      <c r="S14" s="42"/>
      <c r="T14" s="42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144" t="s">
        <v>0</v>
      </c>
      <c r="AL14" s="145"/>
      <c r="AM14" s="145"/>
      <c r="AN14" s="145"/>
      <c r="AO14" s="145"/>
      <c r="AP14" s="145"/>
      <c r="AQ14" s="145"/>
      <c r="AR14" s="145"/>
      <c r="AS14" s="146"/>
      <c r="AT14" s="146"/>
      <c r="AU14" s="146"/>
      <c r="AV14" s="146"/>
      <c r="AW14" s="146"/>
      <c r="AX14" s="146"/>
      <c r="AY14" s="146"/>
      <c r="AZ14" s="146"/>
      <c r="BA14" s="147"/>
      <c r="BB14" s="1">
        <v>11</v>
      </c>
      <c r="BC14" s="1">
        <v>12</v>
      </c>
      <c r="BD14" s="1">
        <v>13</v>
      </c>
      <c r="BE14" s="1">
        <v>14</v>
      </c>
      <c r="BF14" s="1">
        <v>15</v>
      </c>
      <c r="BG14" s="1">
        <v>16</v>
      </c>
      <c r="BH14" s="1">
        <v>17</v>
      </c>
      <c r="BI14" s="1">
        <v>18</v>
      </c>
      <c r="BJ14" s="1">
        <v>19</v>
      </c>
      <c r="BK14" s="1">
        <v>20</v>
      </c>
      <c r="BL14" s="1">
        <v>21</v>
      </c>
      <c r="BM14" s="1">
        <v>22</v>
      </c>
      <c r="BN14" s="1">
        <v>23</v>
      </c>
      <c r="BO14" s="1">
        <v>24</v>
      </c>
      <c r="BP14" s="1">
        <v>25</v>
      </c>
      <c r="BQ14" s="1">
        <v>26</v>
      </c>
      <c r="BR14" s="1">
        <v>27</v>
      </c>
      <c r="BS14" s="1">
        <v>28</v>
      </c>
      <c r="BT14" s="1">
        <v>29</v>
      </c>
      <c r="BU14" s="1">
        <v>30</v>
      </c>
      <c r="BV14" s="1">
        <v>31</v>
      </c>
      <c r="BW14" s="1">
        <v>32</v>
      </c>
      <c r="BX14" s="1">
        <v>33</v>
      </c>
      <c r="BY14" s="1">
        <v>34</v>
      </c>
      <c r="BZ14" s="1">
        <v>35</v>
      </c>
      <c r="CA14" s="1">
        <v>36</v>
      </c>
      <c r="CB14" s="1">
        <v>37</v>
      </c>
      <c r="CC14" s="1">
        <v>38</v>
      </c>
      <c r="CD14" s="1">
        <v>39</v>
      </c>
      <c r="CE14" s="1">
        <v>40</v>
      </c>
      <c r="CF14" s="1">
        <v>41</v>
      </c>
      <c r="CG14" s="1">
        <v>42</v>
      </c>
      <c r="CH14" s="1">
        <v>43</v>
      </c>
      <c r="CI14" s="1">
        <v>44</v>
      </c>
      <c r="CJ14" s="1">
        <v>45</v>
      </c>
      <c r="CK14" s="1">
        <v>46</v>
      </c>
      <c r="CL14" s="1">
        <v>47</v>
      </c>
      <c r="CM14" s="1">
        <v>48</v>
      </c>
      <c r="CN14" s="1">
        <v>49</v>
      </c>
      <c r="CO14" s="1">
        <v>50</v>
      </c>
      <c r="CP14" s="1">
        <v>51</v>
      </c>
      <c r="CQ14" s="1">
        <v>52</v>
      </c>
      <c r="CR14" s="1">
        <v>53</v>
      </c>
      <c r="CS14" s="1">
        <v>54</v>
      </c>
      <c r="CT14" s="1">
        <v>55</v>
      </c>
      <c r="CU14" s="1">
        <v>56</v>
      </c>
      <c r="CV14" s="1">
        <v>57</v>
      </c>
      <c r="CW14" s="1">
        <v>58</v>
      </c>
      <c r="CX14" s="1">
        <v>59</v>
      </c>
      <c r="CY14" s="1">
        <v>60</v>
      </c>
      <c r="CZ14" s="1">
        <v>61</v>
      </c>
      <c r="DA14" s="1">
        <v>62</v>
      </c>
      <c r="DB14" s="1">
        <v>63</v>
      </c>
      <c r="DC14" s="1">
        <v>64</v>
      </c>
      <c r="DD14" s="1">
        <v>65</v>
      </c>
      <c r="DE14" s="1">
        <v>66</v>
      </c>
      <c r="DF14" s="1">
        <v>67</v>
      </c>
      <c r="DG14" s="1">
        <v>68</v>
      </c>
      <c r="DH14" s="1">
        <v>69</v>
      </c>
      <c r="DI14" s="1">
        <v>70</v>
      </c>
      <c r="DJ14" s="1">
        <v>71</v>
      </c>
      <c r="DK14" s="1">
        <v>72</v>
      </c>
      <c r="DL14" s="1">
        <v>73</v>
      </c>
      <c r="DM14" s="1">
        <v>74</v>
      </c>
      <c r="DN14" s="1">
        <v>75</v>
      </c>
      <c r="DO14" s="1">
        <v>76</v>
      </c>
      <c r="DP14" s="1">
        <v>77</v>
      </c>
      <c r="DQ14" s="1">
        <v>78</v>
      </c>
      <c r="DR14" s="1">
        <v>79</v>
      </c>
      <c r="DS14" s="1">
        <v>80</v>
      </c>
      <c r="DT14" s="1">
        <v>81</v>
      </c>
      <c r="DU14" s="1">
        <v>82</v>
      </c>
      <c r="DV14" s="1">
        <v>83</v>
      </c>
      <c r="DW14" s="1">
        <v>84</v>
      </c>
      <c r="DX14" s="1">
        <v>85</v>
      </c>
      <c r="DY14" s="1">
        <v>86</v>
      </c>
      <c r="DZ14" s="1">
        <v>87</v>
      </c>
      <c r="EA14" s="1">
        <v>88</v>
      </c>
      <c r="EB14" s="1">
        <v>89</v>
      </c>
      <c r="EC14" s="1">
        <v>90</v>
      </c>
      <c r="ED14" s="1">
        <v>91</v>
      </c>
      <c r="EE14" s="1">
        <v>92</v>
      </c>
      <c r="EF14" s="1">
        <v>93</v>
      </c>
      <c r="EG14" s="1">
        <v>94</v>
      </c>
      <c r="EH14" s="1">
        <v>95</v>
      </c>
      <c r="EI14" s="1">
        <v>96</v>
      </c>
      <c r="EJ14" s="1">
        <v>97</v>
      </c>
      <c r="EK14" s="1">
        <v>98</v>
      </c>
      <c r="EL14" s="1">
        <v>99</v>
      </c>
      <c r="EM14" s="1">
        <v>100</v>
      </c>
      <c r="EN14" s="1">
        <v>101</v>
      </c>
      <c r="EO14" s="1">
        <v>102</v>
      </c>
      <c r="EP14" s="1">
        <v>103</v>
      </c>
      <c r="EQ14" s="1">
        <v>104</v>
      </c>
      <c r="ER14" s="1">
        <v>105</v>
      </c>
      <c r="ES14" s="1">
        <v>106</v>
      </c>
      <c r="ET14" s="1">
        <v>107</v>
      </c>
      <c r="EU14" s="1">
        <v>108</v>
      </c>
      <c r="EV14" s="1">
        <v>109</v>
      </c>
      <c r="EW14" s="1">
        <v>110</v>
      </c>
      <c r="EX14" s="1">
        <v>111</v>
      </c>
      <c r="EY14" s="1">
        <v>112</v>
      </c>
      <c r="EZ14" s="1">
        <v>113</v>
      </c>
      <c r="FA14" s="1">
        <v>114</v>
      </c>
      <c r="FB14" s="1">
        <v>115</v>
      </c>
      <c r="FC14" s="1">
        <v>116</v>
      </c>
      <c r="FD14" s="1">
        <v>117</v>
      </c>
      <c r="FE14" s="1">
        <v>118</v>
      </c>
      <c r="FF14" s="1">
        <v>119</v>
      </c>
      <c r="FG14" s="1">
        <v>120</v>
      </c>
      <c r="FH14" s="1">
        <v>121</v>
      </c>
      <c r="FI14" s="1">
        <v>122</v>
      </c>
      <c r="FJ14" s="1">
        <v>123</v>
      </c>
      <c r="FK14" s="1">
        <v>124</v>
      </c>
      <c r="FL14" s="1">
        <v>125</v>
      </c>
      <c r="FM14" s="1">
        <v>126</v>
      </c>
      <c r="FN14" s="1">
        <v>127</v>
      </c>
      <c r="FO14" s="1">
        <v>128</v>
      </c>
      <c r="FP14" s="1">
        <v>129</v>
      </c>
      <c r="FQ14" s="1">
        <v>130</v>
      </c>
      <c r="FR14" s="1">
        <v>131</v>
      </c>
      <c r="FS14" s="1">
        <v>132</v>
      </c>
      <c r="FT14" s="1">
        <v>133</v>
      </c>
      <c r="FU14" s="1">
        <v>134</v>
      </c>
      <c r="FV14" s="1">
        <v>135</v>
      </c>
      <c r="FW14" s="1">
        <v>136</v>
      </c>
      <c r="FX14" s="1">
        <v>137</v>
      </c>
      <c r="FY14" s="1">
        <v>138</v>
      </c>
      <c r="FZ14" s="1">
        <v>139</v>
      </c>
      <c r="GA14" s="1">
        <v>140</v>
      </c>
      <c r="GB14" s="1">
        <v>141</v>
      </c>
      <c r="GC14" s="1">
        <v>142</v>
      </c>
      <c r="GD14" s="1">
        <v>143</v>
      </c>
      <c r="GE14" s="1">
        <v>144</v>
      </c>
      <c r="GF14" s="1">
        <v>145</v>
      </c>
      <c r="GG14" s="1">
        <v>146</v>
      </c>
      <c r="GH14" s="1">
        <v>147</v>
      </c>
      <c r="GI14" s="1">
        <v>148</v>
      </c>
      <c r="GJ14" s="1">
        <v>149</v>
      </c>
      <c r="GK14" s="1">
        <v>150</v>
      </c>
      <c r="GL14" s="1">
        <v>151</v>
      </c>
      <c r="GM14" s="1">
        <v>152</v>
      </c>
      <c r="GN14" s="1">
        <v>153</v>
      </c>
      <c r="GO14" s="1">
        <v>154</v>
      </c>
      <c r="GP14" s="1">
        <v>155</v>
      </c>
      <c r="GQ14" s="1">
        <v>156</v>
      </c>
      <c r="GR14" s="1">
        <v>157</v>
      </c>
      <c r="GS14" s="1">
        <v>158</v>
      </c>
      <c r="GT14" s="1">
        <v>159</v>
      </c>
      <c r="GU14" s="1">
        <v>160</v>
      </c>
      <c r="GV14" s="1">
        <v>161</v>
      </c>
      <c r="GW14" s="1">
        <v>162</v>
      </c>
      <c r="GX14" s="1">
        <v>163</v>
      </c>
      <c r="GY14" s="1">
        <v>164</v>
      </c>
      <c r="GZ14" s="1">
        <v>165</v>
      </c>
      <c r="HA14" s="1">
        <v>166</v>
      </c>
      <c r="HB14" s="1">
        <v>167</v>
      </c>
      <c r="HC14" s="1">
        <v>168</v>
      </c>
      <c r="HD14" s="149" t="s">
        <v>21</v>
      </c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00"/>
      <c r="HY14" s="140" t="str">
        <f>ReBeg!F67&amp;"/"&amp;ReBeg!H67</f>
        <v>63/0</v>
      </c>
      <c r="HZ14" s="136"/>
      <c r="IA14" s="136"/>
      <c r="IB14" s="136"/>
      <c r="IC14" s="136"/>
      <c r="ID14" s="136"/>
      <c r="IE14" s="136"/>
      <c r="IF14" s="136"/>
      <c r="IG14" s="136"/>
      <c r="IH14" s="137"/>
      <c r="II14" s="135">
        <f>ReBeg!M67</f>
        <v>48</v>
      </c>
      <c r="IJ14" s="136"/>
      <c r="IK14" s="136"/>
      <c r="IL14" s="136"/>
      <c r="IM14" s="136"/>
      <c r="IN14" s="136"/>
      <c r="IO14" s="136"/>
      <c r="IP14" s="137"/>
      <c r="IW14" s="6"/>
      <c r="IX14" s="6"/>
      <c r="IY14" s="6"/>
      <c r="IZ14" s="6"/>
      <c r="JA14" s="43"/>
      <c r="JL14" s="101">
        <f>IF(AND(JL13&gt;=ReBeg!$C75,JL13&lt;=ReBeg!$C76,ReBeg!$C79&gt;0,JL13&gt;=(ReBeg!$C68-24),JL13&lt;=(ReBeg!$C68-1)),0,1)</f>
        <v>1</v>
      </c>
      <c r="JM14" s="101">
        <f>IF(AND(JM13&gt;=ReBeg!$C75,JM13&lt;=ReBeg!$C76,ReBeg!$C79&gt;0,JM13&gt;=(ReBeg!$C68-24),JM13&lt;=(ReBeg!$C68-1)),0,1)</f>
        <v>1</v>
      </c>
      <c r="JN14" s="101">
        <f>IF(AND(JN13&gt;=ReBeg!$C75,JN13&lt;=ReBeg!$C76,ReBeg!$C79&gt;0,JN13&gt;=(ReBeg!$C68-24),JN13&lt;=(ReBeg!$C68-1)),0,1)</f>
        <v>1</v>
      </c>
      <c r="JO14" s="101">
        <f>IF(AND(JO13&gt;=ReBeg!$C75,JO13&lt;=ReBeg!$C76,ReBeg!$C79&gt;0,JO13&gt;=(ReBeg!$C68-24),JO13&lt;=(ReBeg!$C68-1)),0,1)</f>
        <v>1</v>
      </c>
      <c r="JP14" s="101">
        <f>IF(AND(JP13&gt;=ReBeg!$C75,JP13&lt;=ReBeg!$C76,ReBeg!$C79&gt;0,JP13&gt;=(ReBeg!$C68-24),JP13&lt;=(ReBeg!$C68-1)),0,1)</f>
        <v>1</v>
      </c>
      <c r="JQ14" s="101">
        <f>IF(AND(JQ13&gt;=ReBeg!$C75,JQ13&lt;=ReBeg!$C76,ReBeg!$C79&gt;0,JQ13&gt;=(ReBeg!$C68-24),JQ13&lt;=(ReBeg!$C68-1)),0,1)</f>
        <v>1</v>
      </c>
      <c r="JR14" s="101">
        <f>IF(AND(JR13&gt;=ReBeg!$C75,JR13&lt;=ReBeg!$C76,ReBeg!$C79&gt;0,JR13&gt;=(ReBeg!$C68-24),JR13&lt;=(ReBeg!$C68-1)),0,1)</f>
        <v>1</v>
      </c>
      <c r="JS14" s="101">
        <f>IF(AND(JS13&gt;=ReBeg!$C75,JS13&lt;=ReBeg!$C76,ReBeg!$C79&gt;0,JS13&gt;=(ReBeg!$C68-24),JS13&lt;=(ReBeg!$C68-1)),0,1)</f>
        <v>1</v>
      </c>
      <c r="JT14" s="101">
        <f>IF(AND(JT13&gt;=ReBeg!$C75,JT13&lt;=ReBeg!$C76,ReBeg!$C79&gt;0,JT13&gt;=(ReBeg!$C68-24),JT13&lt;=(ReBeg!$C68-1)),0,1)</f>
        <v>1</v>
      </c>
      <c r="JU14" s="101">
        <f>IF(AND(JU13&gt;=ReBeg!$C75,JU13&lt;=ReBeg!$C76,ReBeg!$C79&gt;0,JU13&gt;=(ReBeg!$C68-24),JU13&lt;=(ReBeg!$C68-1)),0,1)</f>
        <v>1</v>
      </c>
      <c r="JV14" s="101">
        <f>IF(AND(JV13&gt;=ReBeg!$C75,JV13&lt;=ReBeg!$C76,ReBeg!$C79&gt;0,JV13&gt;=(ReBeg!$C68-24),JV13&lt;=(ReBeg!$C68-1)),0,1)</f>
        <v>1</v>
      </c>
      <c r="JW14" s="101">
        <f>IF(AND(JW13&gt;=ReBeg!$C75,JW13&lt;=ReBeg!$C76,ReBeg!$C79&gt;0,JW13&gt;=(ReBeg!$C68-24),JW13&lt;=(ReBeg!$C68-1)),0,1)</f>
        <v>1</v>
      </c>
      <c r="JX14" s="101">
        <f>IF(AND(JX13&gt;=ReBeg!$C75,JX13&lt;=ReBeg!$C76,ReBeg!$C79&gt;0,JX13&gt;=(ReBeg!$C68-24),JX13&lt;=(ReBeg!$C68-1)),0,1)</f>
        <v>1</v>
      </c>
      <c r="JY14" s="101">
        <f>IF(AND(JY13&gt;=ReBeg!$C75,JY13&lt;=ReBeg!$C76,ReBeg!$C79&gt;0,JY13&gt;=(ReBeg!$C68-24),JY13&lt;=(ReBeg!$C68-1)),0,1)</f>
        <v>1</v>
      </c>
      <c r="JZ14" s="101">
        <f>IF(AND(JZ13&gt;=ReBeg!$C75,JZ13&lt;=ReBeg!$C76,ReBeg!$C79&gt;0,JZ13&gt;=(ReBeg!$C68-24),JZ13&lt;=(ReBeg!$C68-1)),0,1)</f>
        <v>1</v>
      </c>
      <c r="KA14" s="101">
        <f>IF(AND(KA13&gt;=ReBeg!$C75,KA13&lt;=ReBeg!$C76,ReBeg!$C79&gt;0,KA13&gt;=(ReBeg!$C68-24),KA13&lt;=(ReBeg!$C68-1)),0,1)</f>
        <v>1</v>
      </c>
      <c r="KB14" s="101">
        <f>IF(AND(KB13&gt;=ReBeg!$C75,KB13&lt;=ReBeg!$C76,ReBeg!$C79&gt;0,KB13&gt;=(ReBeg!$C68-24),KB13&lt;=(ReBeg!$C68-1)),0,1)</f>
        <v>1</v>
      </c>
      <c r="KC14" s="101">
        <f>IF(AND(KC13&gt;=ReBeg!$C75,KC13&lt;=ReBeg!$C76,ReBeg!$C79&gt;0,KC13&gt;=(ReBeg!$C68-24),KC13&lt;=(ReBeg!$C68-1)),0,1)</f>
        <v>1</v>
      </c>
      <c r="KD14" s="101">
        <f>IF(AND(KD13&gt;=ReBeg!$C75,KD13&lt;=ReBeg!$C76,ReBeg!$C79&gt;0,KD13&gt;=(ReBeg!$C68-24),KD13&lt;=(ReBeg!$C68-1)),0,1)</f>
        <v>1</v>
      </c>
      <c r="KE14" s="101">
        <f>IF(AND(KE13&gt;=ReBeg!$C75,KE13&lt;=ReBeg!$C76,ReBeg!$C79&gt;0,KE13&gt;=(ReBeg!$C68-24),KE13&lt;=(ReBeg!$C68-1)),0,1)</f>
        <v>1</v>
      </c>
      <c r="KF14" s="101">
        <f>IF(AND(KF13&gt;=ReBeg!$C75,KF13&lt;=ReBeg!$C76,ReBeg!$C79&gt;0,KF13&gt;=(ReBeg!$C68-24),KF13&lt;=(ReBeg!$C68-1)),0,1)</f>
        <v>1</v>
      </c>
      <c r="KG14" s="101">
        <f>IF(AND(KG13&gt;=ReBeg!$C75,KG13&lt;=ReBeg!$C76,ReBeg!$C79&gt;0,KG13&gt;=(ReBeg!$C68-24),KG13&lt;=(ReBeg!$C68-1)),0,1)</f>
        <v>1</v>
      </c>
      <c r="KH14" s="101">
        <f>IF(AND(KH13&gt;=ReBeg!$C75,KH13&lt;=ReBeg!$C76,ReBeg!$C79&gt;0,KH13&gt;=(ReBeg!$C68-24),KH13&lt;=(ReBeg!$C68-1)),0,1)</f>
        <v>1</v>
      </c>
      <c r="KI14" s="101">
        <f>IF(AND(KI13&gt;=ReBeg!$C75,KI13&lt;=ReBeg!$C76,ReBeg!$C79&gt;0,KI13&gt;=(ReBeg!$C68-24),KI13&lt;=(ReBeg!$C68-1)),0,1)</f>
        <v>1</v>
      </c>
      <c r="KJ14" s="101">
        <f>IF(AND(KJ13&gt;=ReBeg!$C75,KJ13&lt;=ReBeg!$C76,ReBeg!$C79&gt;0,KJ13&gt;=(ReBeg!$C68-24),KJ13&lt;=(ReBeg!$C68-1)),0,1)</f>
        <v>1</v>
      </c>
      <c r="KK14" s="101">
        <f>IF(AND(KK13&gt;=ReBeg!$C75,KK13&lt;=ReBeg!$C76,ReBeg!$C79&gt;0,KK13&gt;=(ReBeg!$C68-24),KK13&lt;=(ReBeg!$C68-1)),0,1)</f>
        <v>1</v>
      </c>
      <c r="KL14" s="101">
        <f>IF(AND(KL13&gt;=ReBeg!$C75,KL13&lt;=ReBeg!$C76,ReBeg!$C79&gt;0,KL13&gt;=(ReBeg!$C68-24),KL13&lt;=(ReBeg!$C68-1)),0,1)</f>
        <v>1</v>
      </c>
      <c r="KM14" s="101">
        <f>IF(AND(KM13&gt;=ReBeg!$C75,KM13&lt;=ReBeg!$C76,ReBeg!$C79&gt;0,KM13&gt;=(ReBeg!$C68-24),KM13&lt;=(ReBeg!$C68-1)),0,1)</f>
        <v>1</v>
      </c>
      <c r="KN14" s="101">
        <f>IF(AND(KN13&gt;=ReBeg!$C75,KN13&lt;=ReBeg!$C76,ReBeg!$C79&gt;0,KN13&gt;=(ReBeg!$C68-24),KN13&lt;=(ReBeg!$C68-1)),0,1)</f>
        <v>1</v>
      </c>
      <c r="KO14" s="101">
        <f>IF(AND(KO13&gt;=ReBeg!$C75,KO13&lt;=ReBeg!$C76,ReBeg!$C79&gt;0,KO13&gt;=(ReBeg!$C68-24),KO13&lt;=(ReBeg!$C68-1)),0,1)</f>
        <v>1</v>
      </c>
      <c r="KP14" s="101">
        <f>IF(AND(KP13&gt;=ReBeg!$C75,KP13&lt;=ReBeg!$C76,ReBeg!$C79&gt;0,KP13&gt;=(ReBeg!$C68-24),KP13&lt;=(ReBeg!$C68-1)),0,1)</f>
        <v>1</v>
      </c>
      <c r="KQ14" s="101">
        <f>IF(AND(KQ13&gt;=ReBeg!$C75,KQ13&lt;=ReBeg!$C76,ReBeg!$C79&gt;0,KQ13&gt;=(ReBeg!$C68-24),KQ13&lt;=(ReBeg!$C68-1)),0,1)</f>
        <v>1</v>
      </c>
      <c r="KR14" s="101">
        <f>IF(AND(KR13&gt;=ReBeg!$C75,KR13&lt;=ReBeg!$C76,ReBeg!$C79&gt;0,KR13&gt;=(ReBeg!$C68-24),KR13&lt;=(ReBeg!$C68-1)),0,1)</f>
        <v>1</v>
      </c>
      <c r="KS14" s="101">
        <f>IF(AND(KS13&gt;=ReBeg!$C75,KS13&lt;=ReBeg!$C76,ReBeg!$C79&gt;0,KS13&gt;=(ReBeg!$C68-24),KS13&lt;=(ReBeg!$C68-1)),0,1)</f>
        <v>1</v>
      </c>
      <c r="KT14" s="101">
        <f>IF(AND(KT13&gt;=ReBeg!$C75,KT13&lt;=ReBeg!$C76,ReBeg!$C79&gt;0,KT13&gt;=(ReBeg!$C68-24),KT13&lt;=(ReBeg!$C68-1)),0,1)</f>
        <v>1</v>
      </c>
      <c r="KU14" s="101">
        <f>IF(AND(KU13&gt;=ReBeg!$C75,KU13&lt;=ReBeg!$C76,ReBeg!$C79&gt;0,KU13&gt;=(ReBeg!$C68-24),KU13&lt;=(ReBeg!$C68-1)),0,1)</f>
        <v>1</v>
      </c>
      <c r="KV14" s="101">
        <f>IF(AND(KV13&gt;=ReBeg!$C75,KV13&lt;=ReBeg!$C76,ReBeg!$C79&gt;0,KV13&gt;=(ReBeg!$C68-24),KV13&lt;=(ReBeg!$C68-1)),0,1)</f>
        <v>1</v>
      </c>
      <c r="KW14" s="101">
        <f>IF(AND(KW13&gt;=ReBeg!$C75,KW13&lt;=ReBeg!$C76,ReBeg!$C79&gt;0,KW13&gt;=(ReBeg!$C68-24),KW13&lt;=(ReBeg!$C68-1)),0,1)</f>
        <v>1</v>
      </c>
      <c r="KX14" s="101">
        <f>IF(AND(KX13&gt;=ReBeg!$C75,KX13&lt;=ReBeg!$C76,ReBeg!$C79&gt;0,KX13&gt;=(ReBeg!$C68-24),KX13&lt;=(ReBeg!$C68-1)),0,1)</f>
        <v>1</v>
      </c>
      <c r="KY14" s="101">
        <f>IF(AND(KY13&gt;=ReBeg!$C75,KY13&lt;=ReBeg!$C76,ReBeg!$C79&gt;0,KY13&gt;=(ReBeg!$C68-24),KY13&lt;=(ReBeg!$C68-1)),0,1)</f>
        <v>1</v>
      </c>
      <c r="KZ14" s="101">
        <f>IF(AND(KZ13&gt;=ReBeg!$C75,KZ13&lt;=ReBeg!$C76,ReBeg!$C79&gt;0,KZ13&gt;=(ReBeg!$C68-24),KZ13&lt;=(ReBeg!$C68-1)),0,1)</f>
        <v>1</v>
      </c>
      <c r="LA14" s="101">
        <f>IF(AND(LA13&gt;=ReBeg!$C75,LA13&lt;=ReBeg!$C76,ReBeg!$C79&gt;0,LA13&gt;=(ReBeg!$C68-24),LA13&lt;=(ReBeg!$C68-1)),0,1)</f>
        <v>1</v>
      </c>
      <c r="LB14" s="101">
        <f>IF(AND(LB13&gt;=ReBeg!$C75,LB13&lt;=ReBeg!$C76,ReBeg!$C79&gt;0,LB13&gt;=(ReBeg!$C68-24),LB13&lt;=(ReBeg!$C68-1)),0,1)</f>
        <v>1</v>
      </c>
      <c r="LC14" s="101">
        <f>IF(AND(LC13&gt;=ReBeg!$C75,LC13&lt;=ReBeg!$C76,ReBeg!$C79&gt;0,LC13&gt;=(ReBeg!$C68-24),LC13&lt;=(ReBeg!$C68-1)),0,1)</f>
        <v>1</v>
      </c>
      <c r="LD14" s="101">
        <f>IF(AND(LD13&gt;=ReBeg!$C75,LD13&lt;=ReBeg!$C76,ReBeg!$C79&gt;0,LD13&gt;=(ReBeg!$C68-24),LD13&lt;=(ReBeg!$C68-1)),0,1)</f>
        <v>1</v>
      </c>
      <c r="LE14" s="101">
        <f>IF(AND(LE13&gt;=ReBeg!$C75,LE13&lt;=ReBeg!$C76,ReBeg!$C79&gt;0,LE13&gt;=(ReBeg!$C68-24),LE13&lt;=(ReBeg!$C68-1)),0,1)</f>
        <v>1</v>
      </c>
      <c r="LF14" s="101">
        <f>IF(AND(LF13&gt;=ReBeg!$C75,LF13&lt;=ReBeg!$C76,ReBeg!$C79&gt;0,LF13&gt;=(ReBeg!$C68-24),LF13&lt;=(ReBeg!$C68-1)),0,1)</f>
        <v>1</v>
      </c>
      <c r="LG14" s="101">
        <f>IF(AND(LG13&gt;=ReBeg!$C75,LG13&lt;=ReBeg!$C76,ReBeg!$C79&gt;0,LG13&gt;=(ReBeg!$C68-24),LG13&lt;=(ReBeg!$C68-1)),0,1)</f>
        <v>1</v>
      </c>
      <c r="LH14" s="101">
        <f>IF(AND(LH13&gt;=ReBeg!$C75,LH13&lt;=ReBeg!$C76,ReBeg!$C79&gt;0,LH13&gt;=(ReBeg!$C68-24),LH13&lt;=(ReBeg!$C68-1)),0,1)</f>
        <v>1</v>
      </c>
      <c r="LI14" s="101">
        <f>IF(AND(LI13&gt;=ReBeg!$C75,LI13&lt;=ReBeg!$C76,ReBeg!$C79&gt;0,LI13&gt;=(ReBeg!$C68-24),LI13&lt;=(ReBeg!$C68-1)),0,1)</f>
        <v>1</v>
      </c>
      <c r="LJ14" s="101">
        <f>IF(AND(LJ13&gt;=ReBeg!$C75,LJ13&lt;=ReBeg!$C76,ReBeg!$C79&gt;0,LJ13&gt;=(ReBeg!$C68-24),LJ13&lt;=(ReBeg!$C68-1)),0,1)</f>
        <v>1</v>
      </c>
      <c r="LK14" s="101">
        <f>IF(AND(LK13&gt;=ReBeg!$C75,LK13&lt;=ReBeg!$C76,ReBeg!$C79&gt;0,LK13&gt;=(ReBeg!$C68-24),LK13&lt;=(ReBeg!$C68-1)),0,1)</f>
        <v>1</v>
      </c>
      <c r="LL14" s="101">
        <f>IF(AND(LL13&gt;=ReBeg!$C75,LL13&lt;=ReBeg!$C76,ReBeg!$C79&gt;0,LL13&gt;=(ReBeg!$C68-24),LL13&lt;=(ReBeg!$C68-1)),0,1)</f>
        <v>1</v>
      </c>
      <c r="LM14" s="101">
        <f>IF(AND(LM13&gt;=ReBeg!$C75,LM13&lt;=ReBeg!$C76,ReBeg!$C79&gt;0,LM13&gt;=(ReBeg!$C68-24),LM13&lt;=(ReBeg!$C68-1)),0,1)</f>
        <v>1</v>
      </c>
      <c r="LN14" s="101">
        <f>IF(AND(LN13&gt;=ReBeg!$C75,LN13&lt;=ReBeg!$C76,ReBeg!$C79&gt;0,LN13&gt;=(ReBeg!$C68-24),LN13&lt;=(ReBeg!$C68-1)),0,1)</f>
        <v>1</v>
      </c>
      <c r="LO14" s="101">
        <f>IF(AND(LO13&gt;=ReBeg!$C75,LO13&lt;=ReBeg!$C76,ReBeg!$C79&gt;0,LO13&gt;=(ReBeg!$C68-24),LO13&lt;=(ReBeg!$C68-1)),0,1)</f>
        <v>1</v>
      </c>
      <c r="LP14" s="101">
        <f>IF(AND(LP13&gt;=ReBeg!$C75,LP13&lt;=ReBeg!$C76,ReBeg!$C79&gt;0,LP13&gt;=(ReBeg!$C68-24),LP13&lt;=(ReBeg!$C68-1)),0,1)</f>
        <v>1</v>
      </c>
      <c r="LQ14" s="101">
        <f>IF(AND(LQ13&gt;=ReBeg!$C75,LQ13&lt;=ReBeg!$C76,ReBeg!$C79&gt;0,LQ13&gt;=(ReBeg!$C68-24),LQ13&lt;=(ReBeg!$C68-1)),0,1)</f>
        <v>1</v>
      </c>
      <c r="LR14" s="101">
        <f>IF(AND(LR13&gt;=ReBeg!$C75,LR13&lt;=ReBeg!$C76,ReBeg!$C79&gt;0,LR13&gt;=(ReBeg!$C68-24),LR13&lt;=(ReBeg!$C68-1)),0,1)</f>
        <v>1</v>
      </c>
      <c r="LS14" s="101">
        <f>IF(AND(LS13&gt;=ReBeg!$C75,LS13&lt;=ReBeg!$C76,ReBeg!$C79&gt;0,LS13&gt;=(ReBeg!$C68-24),LS13&lt;=(ReBeg!$C68-1)),0,1)</f>
        <v>1</v>
      </c>
      <c r="LT14" s="101">
        <f>IF(AND(LT13&gt;=ReBeg!$C75,LT13&lt;=ReBeg!$C76,ReBeg!$C79&gt;0,LT13&gt;=(ReBeg!$C68-24),LT13&lt;=(ReBeg!$C68-1)),0,1)</f>
        <v>1</v>
      </c>
      <c r="LU14" s="101">
        <f>IF(AND(LU13&gt;=ReBeg!$C75,LU13&lt;=ReBeg!$C76,ReBeg!$C79&gt;0,LU13&gt;=(ReBeg!$C68-24),LU13&lt;=(ReBeg!$C68-1)),0,1)</f>
        <v>1</v>
      </c>
      <c r="LV14" s="101">
        <f>IF(AND(LV13&gt;=ReBeg!$C75,LV13&lt;=ReBeg!$C76,ReBeg!$C79&gt;0,LV13&gt;=(ReBeg!$C68-24),LV13&lt;=(ReBeg!$C68-1)),0,1)</f>
        <v>1</v>
      </c>
      <c r="LW14" s="101">
        <f>IF(AND(LW13&gt;=ReBeg!$C75,LW13&lt;=ReBeg!$C76,ReBeg!$C79&gt;0,LW13&gt;=(ReBeg!$C68-24),LW13&lt;=(ReBeg!$C68-1)),0,1)</f>
        <v>1</v>
      </c>
      <c r="LX14" s="101">
        <f>IF(AND(LX13&gt;=ReBeg!$C75,LX13&lt;=ReBeg!$C76,ReBeg!$C79&gt;0,LX13&gt;=(ReBeg!$C68-24),LX13&lt;=(ReBeg!$C68-1)),0,1)</f>
        <v>1</v>
      </c>
      <c r="LY14" s="101">
        <f>IF(AND(LY13&gt;=ReBeg!$C75,LY13&lt;=ReBeg!$C76,ReBeg!$C79&gt;0,LY13&gt;=(ReBeg!$C68-24),LY13&lt;=(ReBeg!$C68-1)),0,1)</f>
        <v>1</v>
      </c>
      <c r="LZ14" s="101">
        <f>IF(AND(LZ13&gt;=ReBeg!$C75,LZ13&lt;=ReBeg!$C76,ReBeg!$C79&gt;0,LZ13&gt;=(ReBeg!$C68-24),LZ13&lt;=(ReBeg!$C68-1)),0,1)</f>
        <v>1</v>
      </c>
      <c r="MA14" s="101">
        <f>IF(AND(MA13&gt;=ReBeg!$C75,MA13&lt;=ReBeg!$C76,ReBeg!$C79&gt;0,MA13&gt;=(ReBeg!$C68-24),MA13&lt;=(ReBeg!$C68-1)),0,1)</f>
        <v>1</v>
      </c>
      <c r="MB14" s="101">
        <f>IF(AND(MB13&gt;=ReBeg!$C75,MB13&lt;=ReBeg!$C76,ReBeg!$C79&gt;0,MB13&gt;=(ReBeg!$C68-24),MB13&lt;=(ReBeg!$C68-1)),0,1)</f>
        <v>1</v>
      </c>
      <c r="MC14" s="101">
        <f>IF(AND(MC13&gt;=ReBeg!$C75,MC13&lt;=ReBeg!$C76,ReBeg!$C79&gt;0,MC13&gt;=(ReBeg!$C68-24),MC13&lt;=(ReBeg!$C68-1)),0,1)</f>
        <v>1</v>
      </c>
      <c r="MD14" s="101">
        <f>IF(AND(MD13&gt;=ReBeg!$C75,MD13&lt;=ReBeg!$C76,ReBeg!$C79&gt;0,MD13&gt;=(ReBeg!$C68-24),MD13&lt;=(ReBeg!$C68-1)),0,1)</f>
        <v>1</v>
      </c>
      <c r="ME14" s="101">
        <f>IF(AND(ME13&gt;=ReBeg!$C75,ME13&lt;=ReBeg!$C76,ReBeg!$C79&gt;0,ME13&gt;=(ReBeg!$C68-24),ME13&lt;=(ReBeg!$C68-1)),0,1)</f>
        <v>1</v>
      </c>
      <c r="MF14" s="101">
        <f>IF(AND(MF13&gt;=ReBeg!$C75,MF13&lt;=ReBeg!$C76,ReBeg!$C79&gt;0,MF13&gt;=(ReBeg!$C68-24),MF13&lt;=(ReBeg!$C68-1)),0,1)</f>
        <v>1</v>
      </c>
      <c r="MG14" s="101">
        <f>IF(AND(MG13&gt;=ReBeg!$C75,MG13&lt;=ReBeg!$C76,ReBeg!$C79&gt;0,MG13&gt;=(ReBeg!$C68-24),MG13&lt;=(ReBeg!$C68-1)),0,1)</f>
        <v>1</v>
      </c>
      <c r="MH14" s="101">
        <f>IF(AND(MH13&gt;=ReBeg!$C75,MH13&lt;=ReBeg!$C76,ReBeg!$C79&gt;0,MH13&gt;=(ReBeg!$C68-24),MH13&lt;=(ReBeg!$C68-1)),0,1)</f>
        <v>1</v>
      </c>
      <c r="MI14" s="101">
        <f>IF(AND(MI13&gt;=ReBeg!$C75,MI13&lt;=ReBeg!$C76,ReBeg!$C79&gt;0,MI13&gt;=(ReBeg!$C68-24),MI13&lt;=(ReBeg!$C68-1)),0,1)</f>
        <v>1</v>
      </c>
      <c r="MJ14" s="101">
        <f>IF(AND(MJ13&gt;=ReBeg!$C75,MJ13&lt;=ReBeg!$C76,ReBeg!$C79&gt;0,MJ13&gt;=(ReBeg!$C68-24),MJ13&lt;=(ReBeg!$C68-1)),0,1)</f>
        <v>1</v>
      </c>
      <c r="MK14" s="101">
        <f>IF(AND(MK13&gt;=ReBeg!$C75,MK13&lt;=ReBeg!$C76,ReBeg!$C79&gt;0,MK13&gt;=(ReBeg!$C68-24),MK13&lt;=(ReBeg!$C68-1)),0,1)</f>
        <v>1</v>
      </c>
      <c r="ML14" s="101">
        <f>IF(AND(ML13&gt;=ReBeg!$C75,ML13&lt;=ReBeg!$C76,ReBeg!$C79&gt;0,ML13&gt;=(ReBeg!$C68-24),ML13&lt;=(ReBeg!$C68-1)),0,1)</f>
        <v>1</v>
      </c>
      <c r="MM14" s="101">
        <f>IF(AND(MM13&gt;=ReBeg!$C75,MM13&lt;=ReBeg!$C76,ReBeg!$C79&gt;0,MM13&gt;=(ReBeg!$C68-24),MM13&lt;=(ReBeg!$C68-1)),0,1)</f>
        <v>1</v>
      </c>
      <c r="MN14" s="101">
        <f>IF(AND(MN13&gt;=ReBeg!$C75,MN13&lt;=ReBeg!$C76,ReBeg!$C79&gt;0,MN13&gt;=(ReBeg!$C68-24),MN13&lt;=(ReBeg!$C68-1)),0,1)</f>
        <v>1</v>
      </c>
      <c r="MO14" s="101">
        <f>IF(AND(MO13&gt;=ReBeg!$C75,MO13&lt;=ReBeg!$C76,ReBeg!$C79&gt;0,MO13&gt;=(ReBeg!$C68-24),MO13&lt;=(ReBeg!$C68-1)),0,1)</f>
        <v>1</v>
      </c>
      <c r="MP14" s="101">
        <f>IF(AND(MP13&gt;=ReBeg!$C75,MP13&lt;=ReBeg!$C76,ReBeg!$C79&gt;0,MP13&gt;=(ReBeg!$C68-24),MP13&lt;=(ReBeg!$C68-1)),0,1)</f>
        <v>1</v>
      </c>
      <c r="MQ14" s="101">
        <f>IF(AND(MQ13&gt;=ReBeg!$C75,MQ13&lt;=ReBeg!$C76,ReBeg!$C79&gt;0,MQ13&gt;=(ReBeg!$C68-24),MQ13&lt;=(ReBeg!$C68-1)),0,1)</f>
        <v>1</v>
      </c>
      <c r="MR14" s="101">
        <f>IF(AND(MR13&gt;=ReBeg!$C75,MR13&lt;=ReBeg!$C76,ReBeg!$C79&gt;0,MR13&gt;=(ReBeg!$C68-24),MR13&lt;=(ReBeg!$C68-1)),0,1)</f>
        <v>1</v>
      </c>
      <c r="MS14" s="101">
        <f>IF(AND(MS13&gt;=ReBeg!$C75,MS13&lt;=ReBeg!$C76,ReBeg!$C79&gt;0,MS13&gt;=(ReBeg!$C68-24),MS13&lt;=(ReBeg!$C68-1)),0,1)</f>
        <v>1</v>
      </c>
      <c r="MT14" s="101">
        <f>IF(AND(MT13&gt;=ReBeg!$C75,MT13&lt;=ReBeg!$C76,ReBeg!$C79&gt;0,MT13&gt;=(ReBeg!$C68-24),MT13&lt;=(ReBeg!$C68-1)),0,1)</f>
        <v>1</v>
      </c>
      <c r="MU14" s="101">
        <f>IF(AND(MU13&gt;=ReBeg!$C75,MU13&lt;=ReBeg!$C76,ReBeg!$C79&gt;0,MU13&gt;=(ReBeg!$C68-24),MU13&lt;=(ReBeg!$C68-1)),0,1)</f>
        <v>1</v>
      </c>
      <c r="MV14" s="101">
        <f>IF(AND(MV13&gt;=ReBeg!$C75,MV13&lt;=ReBeg!$C76,ReBeg!$C79&gt;0,MV13&gt;=(ReBeg!$C68-24),MV13&lt;=(ReBeg!$C68-1)),0,1)</f>
        <v>1</v>
      </c>
      <c r="MW14" s="101">
        <f>IF(AND(MW13&gt;=ReBeg!$C75,MW13&lt;=ReBeg!$C76,ReBeg!$C79&gt;0,MW13&gt;=(ReBeg!$C68-24),MW13&lt;=(ReBeg!$C68-1)),0,1)</f>
        <v>1</v>
      </c>
      <c r="MX14" s="101">
        <f>IF(AND(MX13&gt;=ReBeg!$C75,MX13&lt;=ReBeg!$C76,ReBeg!$C79&gt;0,MX13&gt;=(ReBeg!$C68-24),MX13&lt;=(ReBeg!$C68-1)),0,1)</f>
        <v>1</v>
      </c>
      <c r="MY14" s="101">
        <f>IF(AND(MY13&gt;=ReBeg!$C75,MY13&lt;=ReBeg!$C76,ReBeg!$C79&gt;0,MY13&gt;=(ReBeg!$C68-24),MY13&lt;=(ReBeg!$C68-1)),0,1)</f>
        <v>1</v>
      </c>
      <c r="MZ14" s="101">
        <f>IF(AND(MZ13&gt;=ReBeg!$C75,MZ13&lt;=ReBeg!$C76,ReBeg!$C79&gt;0,MZ13&gt;=(ReBeg!$C68-24),MZ13&lt;=(ReBeg!$C68-1)),0,1)</f>
        <v>1</v>
      </c>
      <c r="NA14" s="101">
        <f>IF(AND(NA13&gt;=ReBeg!$C75,NA13&lt;=ReBeg!$C76,ReBeg!$C79&gt;0,NA13&gt;=(ReBeg!$C68-24),NA13&lt;=(ReBeg!$C68-1)),0,1)</f>
        <v>1</v>
      </c>
      <c r="NB14" s="101">
        <f>IF(AND(NB13&gt;=ReBeg!$C75,NB13&lt;=ReBeg!$C76,ReBeg!$C79&gt;0,NB13&gt;=(ReBeg!$C68-24),NB13&lt;=(ReBeg!$C68-1)),0,1)</f>
        <v>1</v>
      </c>
      <c r="NC14" s="101">
        <f>IF(AND(NC13&gt;=ReBeg!$C75,NC13&lt;=ReBeg!$C76,ReBeg!$C79&gt;0,NC13&gt;=(ReBeg!$C68-24),NC13&lt;=(ReBeg!$C68-1)),0,1)</f>
        <v>1</v>
      </c>
      <c r="ND14" s="101">
        <f>IF(AND(ND13&gt;=ReBeg!$C75,ND13&lt;=ReBeg!$C76,ReBeg!$C79&gt;0,ND13&gt;=(ReBeg!$C68-24),ND13&lt;=(ReBeg!$C68-1)),0,1)</f>
        <v>1</v>
      </c>
      <c r="NE14" s="101">
        <f>IF(AND(NE13&gt;=ReBeg!$C75,NE13&lt;=ReBeg!$C76,ReBeg!$C79&gt;0,NE13&gt;=(ReBeg!$C68-24),NE13&lt;=(ReBeg!$C68-1)),0,1)</f>
        <v>1</v>
      </c>
      <c r="NF14" s="101">
        <f>IF(AND(NF13&gt;=ReBeg!$C75,NF13&lt;=ReBeg!$C76,ReBeg!$C79&gt;0,NF13&gt;=(ReBeg!$C68-24),NF13&lt;=(ReBeg!$C68-1)),0,1)</f>
        <v>1</v>
      </c>
      <c r="NG14" s="101">
        <f>IF(AND(NG13&gt;=ReBeg!$C75,NG13&lt;=ReBeg!$C76,ReBeg!$C79&gt;0,NG13&gt;=(ReBeg!$C68-24),NG13&lt;=(ReBeg!$C68-1)),0,1)</f>
        <v>1</v>
      </c>
      <c r="NH14" s="101">
        <f>IF(AND(NH13&gt;=ReBeg!$C75,NH13&lt;=ReBeg!$C76,ReBeg!$C79&gt;0,NH13&gt;=(ReBeg!$C68-24),NH13&lt;=(ReBeg!$C68-1)),0,1)</f>
        <v>1</v>
      </c>
      <c r="NI14" s="101">
        <f>IF(AND(NI13&gt;=ReBeg!$C75,NI13&lt;=ReBeg!$C76,ReBeg!$C79&gt;0,NI13&gt;=(ReBeg!$C68-24),NI13&lt;=(ReBeg!$C68-1)),0,1)</f>
        <v>1</v>
      </c>
      <c r="NJ14" s="101">
        <f>IF(AND(NJ13&gt;=ReBeg!$C75,NJ13&lt;=ReBeg!$C76,ReBeg!$C79&gt;0,NJ13&gt;=(ReBeg!$C68-24),NJ13&lt;=(ReBeg!$C68-1)),0,1)</f>
        <v>1</v>
      </c>
      <c r="NK14" s="101">
        <f>IF(AND(NK13&gt;=ReBeg!$C75,NK13&lt;=ReBeg!$C76,ReBeg!$C79&gt;0,NK13&gt;=(ReBeg!$C68-24),NK13&lt;=(ReBeg!$C68-1)),0,1)</f>
        <v>1</v>
      </c>
      <c r="NL14" s="101">
        <f>IF(AND(NL13&gt;=ReBeg!$C75,NL13&lt;=ReBeg!$C76,ReBeg!$C79&gt;0,NL13&gt;=(ReBeg!$C68-24),NL13&lt;=(ReBeg!$C68-1)),0,1)</f>
        <v>1</v>
      </c>
      <c r="NM14" s="101">
        <f>IF(AND(NM13&gt;=ReBeg!$C75,NM13&lt;=ReBeg!$C76,ReBeg!$C79&gt;0,NM13&gt;=(ReBeg!$C68-24),NM13&lt;=(ReBeg!$C68-1)),0,1)</f>
        <v>1</v>
      </c>
      <c r="NN14" s="101">
        <f>IF(AND(NN13&gt;=ReBeg!$C75,NN13&lt;=ReBeg!$C76,ReBeg!$C79&gt;0,NN13&gt;=(ReBeg!$C68-24),NN13&lt;=(ReBeg!$C68-1)),0,1)</f>
        <v>1</v>
      </c>
      <c r="NO14" s="101">
        <f>IF(AND(NO13&gt;=ReBeg!$C75,NO13&lt;=ReBeg!$C76,ReBeg!$C79&gt;0,NO13&gt;=(ReBeg!$C68-24),NO13&lt;=(ReBeg!$C68-1)),0,1)</f>
        <v>1</v>
      </c>
      <c r="NP14" s="101">
        <f>IF(AND(NP13&gt;=ReBeg!$C75,NP13&lt;=ReBeg!$C76,ReBeg!$C79&gt;0,NP13&gt;=(ReBeg!$C68-24),NP13&lt;=(ReBeg!$C68-1)),0,1)</f>
        <v>1</v>
      </c>
      <c r="NQ14" s="101">
        <f>IF(AND(NQ13&gt;=ReBeg!$C75,NQ13&lt;=ReBeg!$C76,ReBeg!$C79&gt;0,NQ13&gt;=(ReBeg!$C68-24),NQ13&lt;=(ReBeg!$C68-1)),0,1)</f>
        <v>1</v>
      </c>
      <c r="NR14" s="101">
        <f>IF(AND(NR13&gt;=ReBeg!$C75,NR13&lt;=ReBeg!$C76,ReBeg!$C79&gt;0,NR13&gt;=(ReBeg!$C68-24),NR13&lt;=(ReBeg!$C68-1)),0,1)</f>
        <v>1</v>
      </c>
      <c r="NS14" s="101">
        <f>IF(AND(NS13&gt;=ReBeg!$C75,NS13&lt;=ReBeg!$C76,ReBeg!$C79&gt;0,NS13&gt;=(ReBeg!$C68-24),NS13&lt;=(ReBeg!$C68-1)),0,1)</f>
        <v>1</v>
      </c>
      <c r="NT14" s="101">
        <f>IF(AND(NT13&gt;=ReBeg!$C75,NT13&lt;=ReBeg!$C76,ReBeg!$C79&gt;0,NT13&gt;=(ReBeg!$C68-24),NT13&lt;=(ReBeg!$C68-1)),0,1)</f>
        <v>1</v>
      </c>
      <c r="NU14" s="101">
        <f>IF(AND(NU13&gt;=ReBeg!$C75,NU13&lt;=ReBeg!$C76,ReBeg!$C79&gt;0,NU13&gt;=(ReBeg!$C68-24),NU13&lt;=(ReBeg!$C68-1)),0,1)</f>
        <v>1</v>
      </c>
      <c r="NV14" s="101">
        <f>IF(AND(NV13&gt;=ReBeg!$C75,NV13&lt;=ReBeg!$C76,ReBeg!$C79&gt;0,NV13&gt;=(ReBeg!$C68-24),NV13&lt;=(ReBeg!$C68-1)),0,1)</f>
        <v>1</v>
      </c>
      <c r="NW14" s="101">
        <f>IF(AND(NW13&gt;=ReBeg!$C75,NW13&lt;=ReBeg!$C76,ReBeg!$C79&gt;0,NW13&gt;=(ReBeg!$C68-24),NW13&lt;=(ReBeg!$C68-1)),0,1)</f>
        <v>1</v>
      </c>
      <c r="NX14" s="101">
        <f>IF(AND(NX13&gt;=ReBeg!$C75,NX13&lt;=ReBeg!$C76,ReBeg!$C79&gt;0,NX13&gt;=(ReBeg!$C68-24),NX13&lt;=(ReBeg!$C68-1)),0,1)</f>
        <v>1</v>
      </c>
      <c r="NY14" s="101">
        <f>IF(AND(NY13&gt;=ReBeg!$C75,NY13&lt;=ReBeg!$C76,ReBeg!$C79&gt;0,NY13&gt;=(ReBeg!$C68-24),NY13&lt;=(ReBeg!$C68-1)),0,1)</f>
        <v>1</v>
      </c>
      <c r="NZ14" s="101">
        <f>IF(AND(NZ13&gt;=ReBeg!$C75,NZ13&lt;=ReBeg!$C76,ReBeg!$C79&gt;0,NZ13&gt;=(ReBeg!$C68-24),NZ13&lt;=(ReBeg!$C68-1)),0,1)</f>
        <v>1</v>
      </c>
      <c r="OA14" s="101">
        <f>IF(AND(OA13&gt;=ReBeg!$C75,OA13&lt;=ReBeg!$C76,ReBeg!$C79&gt;0,OA13&gt;=(ReBeg!$C68-24),OA13&lt;=(ReBeg!$C68-1)),0,1)</f>
        <v>1</v>
      </c>
      <c r="OB14" s="101">
        <f>IF(AND(OB13&gt;=ReBeg!$C75,OB13&lt;=ReBeg!$C76,ReBeg!$C79&gt;0,OB13&gt;=(ReBeg!$C68-24),OB13&lt;=(ReBeg!$C68-1)),0,1)</f>
        <v>1</v>
      </c>
      <c r="OC14" s="101">
        <f>IF(AND(OC13&gt;=ReBeg!$C75,OC13&lt;=ReBeg!$C76,ReBeg!$C79&gt;0,OC13&gt;=(ReBeg!$C68-24),OC13&lt;=(ReBeg!$C68-1)),0,1)</f>
        <v>1</v>
      </c>
      <c r="OD14" s="101">
        <f>IF(AND(OD13&gt;=ReBeg!$C75,OD13&lt;=ReBeg!$C76,ReBeg!$C79&gt;0,OD13&gt;=(ReBeg!$C68-24),OD13&lt;=(ReBeg!$C68-1)),0,1)</f>
        <v>1</v>
      </c>
      <c r="OE14" s="101">
        <f>IF(AND(OE13&gt;=ReBeg!$C75,OE13&lt;=ReBeg!$C76,ReBeg!$C79&gt;0,OE13&gt;=(ReBeg!$C68-24),OE13&lt;=(ReBeg!$C68-1)),0,1)</f>
        <v>1</v>
      </c>
      <c r="OF14" s="101">
        <f>IF(AND(OF13&gt;=ReBeg!$C75,OF13&lt;=ReBeg!$C76,ReBeg!$C79&gt;0,OF13&gt;=(ReBeg!$C68-24),OF13&lt;=(ReBeg!$C68-1)),0,1)</f>
        <v>1</v>
      </c>
      <c r="OG14" s="101">
        <f>IF(AND(OG13&gt;=ReBeg!$C75,OG13&lt;=ReBeg!$C76,ReBeg!$C79&gt;0,OG13&gt;=(ReBeg!$C68-24),OG13&lt;=(ReBeg!$C68-1)),0,1)</f>
        <v>1</v>
      </c>
      <c r="OH14" s="101">
        <f>IF(AND(OH13&gt;=ReBeg!$C75,OH13&lt;=ReBeg!$C76,ReBeg!$C79&gt;0,OH13&gt;=(ReBeg!$C68-24),OH13&lt;=(ReBeg!$C68-1)),0,1)</f>
        <v>1</v>
      </c>
      <c r="OI14" s="101">
        <f>IF(AND(OI13&gt;=ReBeg!$C75,OI13&lt;=ReBeg!$C76,ReBeg!$C79&gt;0,OI13&gt;=(ReBeg!$C68-24),OI13&lt;=(ReBeg!$C68-1)),0,1)</f>
        <v>1</v>
      </c>
      <c r="OJ14" s="101">
        <f>IF(AND(OJ13&gt;=ReBeg!$C75,OJ13&lt;=ReBeg!$C76,ReBeg!$C79&gt;0,OJ13&gt;=(ReBeg!$C68-24),OJ13&lt;=(ReBeg!$C68-1)),0,1)</f>
        <v>1</v>
      </c>
      <c r="OK14" s="101">
        <f>IF(AND(OK13&gt;=ReBeg!$C75,OK13&lt;=ReBeg!$C76,ReBeg!$C79&gt;0,OK13&gt;=(ReBeg!$C68-24),OK13&lt;=(ReBeg!$C68-1)),0,1)</f>
        <v>1</v>
      </c>
      <c r="OL14" s="101">
        <f>IF(AND(OL13&gt;=ReBeg!$C75,OL13&lt;=ReBeg!$C76,ReBeg!$C79&gt;0,OL13&gt;=(ReBeg!$C68-24),OL13&lt;=(ReBeg!$C68-1)),0,1)</f>
        <v>1</v>
      </c>
      <c r="OM14" s="101">
        <f>IF(AND(OM13&gt;=ReBeg!$C75,OM13&lt;=ReBeg!$C76,ReBeg!$C79&gt;0,OM13&gt;=(ReBeg!$C68-24),OM13&lt;=(ReBeg!$C68-1)),0,1)</f>
        <v>1</v>
      </c>
      <c r="ON14" s="101">
        <f>IF(AND(ON13&gt;=ReBeg!$C75,ON13&lt;=ReBeg!$C76,ReBeg!$C79&gt;0,ON13&gt;=(ReBeg!$C68-24),ON13&lt;=(ReBeg!$C68-1)),0,1)</f>
        <v>1</v>
      </c>
      <c r="OO14" s="101">
        <f>IF(AND(OO13&gt;=ReBeg!$C75,OO13&lt;=ReBeg!$C76,ReBeg!$C79&gt;0,OO13&gt;=(ReBeg!$C68-24),OO13&lt;=(ReBeg!$C68-1)),0,1)</f>
        <v>1</v>
      </c>
      <c r="OP14" s="101">
        <f>IF(AND(OP13&gt;=ReBeg!$C75,OP13&lt;=ReBeg!$C76,ReBeg!$C79&gt;0,OP13&gt;=(ReBeg!$C68-24),OP13&lt;=(ReBeg!$C68-1)),0,1)</f>
        <v>1</v>
      </c>
      <c r="OQ14" s="101">
        <f>IF(AND(OQ13&gt;=ReBeg!$C75,OQ13&lt;=ReBeg!$C76,ReBeg!$C79&gt;0,OQ13&gt;=(ReBeg!$C68-24),OQ13&lt;=(ReBeg!$C68-1)),0,1)</f>
        <v>1</v>
      </c>
      <c r="OR14" s="101">
        <f>IF(AND(OR13&gt;=ReBeg!$C75,OR13&lt;=ReBeg!$C76,ReBeg!$C79&gt;0,OR13&gt;=(ReBeg!$C68-24),OR13&lt;=(ReBeg!$C68-1)),0,1)</f>
        <v>1</v>
      </c>
      <c r="OS14" s="101">
        <f>IF(AND(OS13&gt;=ReBeg!$C75,OS13&lt;=ReBeg!$C76,ReBeg!$C79&gt;0,OS13&gt;=(ReBeg!$C68-24),OS13&lt;=(ReBeg!$C68-1)),0,1)</f>
        <v>1</v>
      </c>
      <c r="OT14" s="101">
        <f>IF(AND(OT13&gt;=ReBeg!$C75,OT13&lt;=ReBeg!$C76,ReBeg!$C79&gt;0,OT13&gt;=(ReBeg!$C68-24),OT13&lt;=(ReBeg!$C68-1)),0,1)</f>
        <v>1</v>
      </c>
      <c r="OU14" s="101">
        <f>IF(AND(OU13&gt;=ReBeg!$C75,OU13&lt;=ReBeg!$C76,ReBeg!$C79&gt;0,OU13&gt;=(ReBeg!$C68-24),OU13&lt;=(ReBeg!$C68-1)),0,1)</f>
        <v>1</v>
      </c>
      <c r="OV14" s="101">
        <f>IF(AND(OV13&gt;=ReBeg!$C75,OV13&lt;=ReBeg!$C76,ReBeg!$C79&gt;0,OV13&gt;=(ReBeg!$C68-24),OV13&lt;=(ReBeg!$C68-1)),0,1)</f>
        <v>1</v>
      </c>
      <c r="OW14" s="101">
        <f>IF(AND(OW13&gt;=ReBeg!$C75,OW13&lt;=ReBeg!$C76,ReBeg!$C79&gt;0,OW13&gt;=(ReBeg!$C68-24),OW13&lt;=(ReBeg!$C68-1)),0,1)</f>
        <v>1</v>
      </c>
      <c r="OX14" s="101">
        <f>IF(AND(OX13&gt;=ReBeg!$C75,OX13&lt;=ReBeg!$C76,ReBeg!$C79&gt;0,OX13&gt;=(ReBeg!$C68-24),OX13&lt;=(ReBeg!$C68-1)),0,1)</f>
        <v>1</v>
      </c>
      <c r="OY14" s="101">
        <f>IF(AND(OY13&gt;=ReBeg!$C75,OY13&lt;=ReBeg!$C76,ReBeg!$C79&gt;0,OY13&gt;=(ReBeg!$C68-24),OY13&lt;=(ReBeg!$C68-1)),0,1)</f>
        <v>1</v>
      </c>
      <c r="OZ14" s="101">
        <f>IF(AND(OZ13&gt;=ReBeg!$C75,OZ13&lt;=ReBeg!$C76,ReBeg!$C79&gt;0,OZ13&gt;=(ReBeg!$C68-24),OZ13&lt;=(ReBeg!$C68-1)),0,1)</f>
        <v>1</v>
      </c>
      <c r="PA14" s="101">
        <f>IF(AND(PA13&gt;=ReBeg!$C75,PA13&lt;=ReBeg!$C76,ReBeg!$C79&gt;0,PA13&gt;=(ReBeg!$C68-24),PA13&lt;=(ReBeg!$C68-1)),0,1)</f>
        <v>1</v>
      </c>
      <c r="PB14" s="101">
        <f>IF(AND(PB13&gt;=ReBeg!$C75,PB13&lt;=ReBeg!$C76,ReBeg!$C79&gt;0,PB13&gt;=(ReBeg!$C68-24),PB13&lt;=(ReBeg!$C68-1)),0,1)</f>
        <v>1</v>
      </c>
      <c r="PC14" s="101">
        <f>IF(AND(PC13&gt;=ReBeg!$C75,PC13&lt;=ReBeg!$C76,ReBeg!$C79&gt;0,PC13&gt;=(ReBeg!$C68-24),PC13&lt;=(ReBeg!$C68-1)),0,1)</f>
        <v>1</v>
      </c>
      <c r="PD14" s="101">
        <f>IF(AND(PD13&gt;=ReBeg!$C75,PD13&lt;=ReBeg!$C76,ReBeg!$C79&gt;0,PD13&gt;=(ReBeg!$C68-24),PD13&lt;=(ReBeg!$C68-1)),0,1)</f>
        <v>1</v>
      </c>
      <c r="PE14" s="101">
        <f>IF(AND(PE13&gt;=ReBeg!$C75,PE13&lt;=ReBeg!$C76,ReBeg!$C79&gt;0,PE13&gt;=(ReBeg!$C68-24),PE13&lt;=(ReBeg!$C68-1)),0,1)</f>
        <v>1</v>
      </c>
      <c r="PF14" s="101">
        <f>IF(AND(PF13&gt;=ReBeg!$C75,PF13&lt;=ReBeg!$C76,ReBeg!$C79&gt;0,PF13&gt;=(ReBeg!$C68-24),PF13&lt;=(ReBeg!$C68-1)),0,1)</f>
        <v>1</v>
      </c>
      <c r="PG14" s="101">
        <f>IF(AND(PG13&gt;=ReBeg!$C75,PG13&lt;=ReBeg!$C76,ReBeg!$C79&gt;0,PG13&gt;=(ReBeg!$C68-24),PG13&lt;=(ReBeg!$C68-1)),0,1)</f>
        <v>1</v>
      </c>
      <c r="PH14" s="101">
        <f>IF(AND(PH13&gt;=ReBeg!$C75,PH13&lt;=ReBeg!$C76,ReBeg!$C79&gt;0,PH13&gt;=(ReBeg!$C68-24),PH13&lt;=(ReBeg!$C68-1)),0,1)</f>
        <v>1</v>
      </c>
      <c r="PI14" s="101">
        <f>IF(AND(PI13&gt;=ReBeg!$C75,PI13&lt;=ReBeg!$C76,ReBeg!$C79&gt;0,PI13&gt;=(ReBeg!$C68-24),PI13&lt;=(ReBeg!$C68-1)),0,1)</f>
        <v>1</v>
      </c>
      <c r="PJ14" s="101">
        <f>IF(AND(PJ13&gt;=ReBeg!$C75,PJ13&lt;=ReBeg!$C76,ReBeg!$C79&gt;0,PJ13&gt;=(ReBeg!$C68-24),PJ13&lt;=(ReBeg!$C68-1)),0,1)</f>
        <v>1</v>
      </c>
      <c r="PK14" s="101">
        <f>IF(AND(PK13&gt;=ReBeg!$C75,PK13&lt;=ReBeg!$C76,ReBeg!$C79&gt;0,PK13&gt;=(ReBeg!$C68-24),PK13&lt;=(ReBeg!$C68-1)),0,1)</f>
        <v>1</v>
      </c>
      <c r="PL14" s="101">
        <f>IF(AND(PL13&gt;=ReBeg!$C75,PL13&lt;=ReBeg!$C76,ReBeg!$C79&gt;0,PL13&gt;=(ReBeg!$C68-24),PL13&lt;=(ReBeg!$C68-1)),0,1)</f>
        <v>1</v>
      </c>
    </row>
    <row r="15" spans="1:428" s="7" customFormat="1" ht="13.9" customHeight="1" x14ac:dyDescent="0.25">
      <c r="B15" s="35" t="s">
        <v>26</v>
      </c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1"/>
      <c r="AJ15" s="31"/>
      <c r="AK15" s="141">
        <v>43830</v>
      </c>
      <c r="AL15" s="142"/>
      <c r="AM15" s="142"/>
      <c r="AN15" s="142"/>
      <c r="AO15" s="142"/>
      <c r="AP15" s="142"/>
      <c r="AQ15" s="142"/>
      <c r="AR15" s="142"/>
      <c r="AS15" s="142"/>
      <c r="AT15" s="142"/>
      <c r="AU15" s="142"/>
      <c r="AV15" s="142"/>
      <c r="AW15" s="142"/>
      <c r="AX15" s="142"/>
      <c r="AY15" s="142"/>
      <c r="AZ15" s="142"/>
      <c r="BA15" s="143"/>
      <c r="BB15" s="102">
        <v>11</v>
      </c>
      <c r="BC15" s="7">
        <v>12</v>
      </c>
      <c r="BD15" s="7">
        <v>13</v>
      </c>
      <c r="BE15" s="7">
        <v>14</v>
      </c>
      <c r="BF15" s="7">
        <v>15</v>
      </c>
      <c r="BG15" s="7">
        <v>16</v>
      </c>
      <c r="BH15" s="7">
        <v>17</v>
      </c>
      <c r="BI15" s="7">
        <v>18</v>
      </c>
      <c r="BJ15" s="7">
        <v>19</v>
      </c>
      <c r="BK15" s="7">
        <v>20</v>
      </c>
      <c r="BL15" s="7">
        <v>21</v>
      </c>
      <c r="BM15" s="7">
        <v>22</v>
      </c>
      <c r="BN15" s="7">
        <v>23</v>
      </c>
      <c r="BO15" s="7">
        <v>24</v>
      </c>
      <c r="BP15" s="7">
        <v>25</v>
      </c>
      <c r="BQ15" s="7">
        <v>26</v>
      </c>
      <c r="BR15" s="7">
        <v>27</v>
      </c>
      <c r="BS15" s="7">
        <v>28</v>
      </c>
      <c r="BT15" s="7">
        <v>29</v>
      </c>
      <c r="BU15" s="7">
        <v>30</v>
      </c>
      <c r="BV15" s="7">
        <v>31</v>
      </c>
      <c r="BW15" s="7">
        <v>32</v>
      </c>
      <c r="BX15" s="7">
        <v>33</v>
      </c>
      <c r="BY15" s="7">
        <v>34</v>
      </c>
      <c r="BZ15" s="7">
        <v>35</v>
      </c>
      <c r="CA15" s="7">
        <v>36</v>
      </c>
      <c r="CB15" s="7">
        <v>37</v>
      </c>
      <c r="CC15" s="7">
        <v>38</v>
      </c>
      <c r="CD15" s="7">
        <v>39</v>
      </c>
      <c r="CE15" s="7">
        <v>40</v>
      </c>
      <c r="CF15" s="7">
        <v>41</v>
      </c>
      <c r="CG15" s="7">
        <v>42</v>
      </c>
      <c r="CH15" s="7">
        <v>43</v>
      </c>
      <c r="CI15" s="7">
        <v>44</v>
      </c>
      <c r="CJ15" s="7">
        <v>45</v>
      </c>
      <c r="CK15" s="7">
        <v>46</v>
      </c>
      <c r="CL15" s="7">
        <v>47</v>
      </c>
      <c r="CM15" s="7">
        <v>48</v>
      </c>
      <c r="CN15" s="7">
        <v>49</v>
      </c>
      <c r="CO15" s="7">
        <v>50</v>
      </c>
      <c r="CP15" s="7">
        <v>51</v>
      </c>
      <c r="CQ15" s="7">
        <v>52</v>
      </c>
      <c r="CR15" s="7">
        <v>53</v>
      </c>
      <c r="CS15" s="7">
        <v>54</v>
      </c>
      <c r="CT15" s="7">
        <v>55</v>
      </c>
      <c r="CU15" s="7">
        <v>56</v>
      </c>
      <c r="CV15" s="7">
        <v>57</v>
      </c>
      <c r="CW15" s="7">
        <v>58</v>
      </c>
      <c r="CX15" s="7">
        <v>59</v>
      </c>
      <c r="CY15" s="7">
        <v>60</v>
      </c>
      <c r="CZ15" s="7">
        <v>61</v>
      </c>
      <c r="DA15" s="7">
        <v>62</v>
      </c>
      <c r="DB15" s="8">
        <v>63</v>
      </c>
      <c r="DC15" s="7">
        <v>64</v>
      </c>
      <c r="DD15" s="7">
        <v>65</v>
      </c>
      <c r="DE15" s="7">
        <v>66</v>
      </c>
      <c r="DF15" s="7">
        <v>67</v>
      </c>
      <c r="DG15" s="7">
        <v>68</v>
      </c>
      <c r="DH15" s="7">
        <v>69</v>
      </c>
      <c r="DI15" s="7">
        <v>70</v>
      </c>
      <c r="DJ15" s="7">
        <v>71</v>
      </c>
      <c r="DK15" s="7">
        <v>72</v>
      </c>
      <c r="DL15" s="7">
        <v>73</v>
      </c>
      <c r="DM15" s="7">
        <v>74</v>
      </c>
      <c r="DN15" s="7">
        <v>75</v>
      </c>
      <c r="DO15" s="7">
        <v>76</v>
      </c>
      <c r="DP15" s="7">
        <v>77</v>
      </c>
      <c r="DQ15" s="7">
        <v>78</v>
      </c>
      <c r="DR15" s="7">
        <v>79</v>
      </c>
      <c r="DS15" s="7">
        <v>80</v>
      </c>
      <c r="DT15" s="7">
        <v>81</v>
      </c>
      <c r="DU15" s="7">
        <v>82</v>
      </c>
      <c r="DV15" s="7">
        <v>83</v>
      </c>
      <c r="DW15" s="7">
        <v>84</v>
      </c>
      <c r="DX15" s="7">
        <v>85</v>
      </c>
      <c r="DY15" s="7">
        <v>86</v>
      </c>
      <c r="DZ15" s="7">
        <v>87</v>
      </c>
      <c r="EA15" s="7">
        <v>88</v>
      </c>
      <c r="EB15" s="7">
        <v>89</v>
      </c>
      <c r="EC15" s="7">
        <v>90</v>
      </c>
      <c r="ED15" s="7">
        <v>91</v>
      </c>
      <c r="EE15" s="7">
        <v>92</v>
      </c>
      <c r="EF15" s="7">
        <v>93</v>
      </c>
      <c r="EG15" s="7">
        <v>94</v>
      </c>
      <c r="EH15" s="7">
        <v>95</v>
      </c>
      <c r="EI15" s="7">
        <v>96</v>
      </c>
      <c r="EJ15" s="7">
        <v>97</v>
      </c>
      <c r="EK15" s="7">
        <v>98</v>
      </c>
      <c r="EL15" s="7">
        <v>99</v>
      </c>
      <c r="EM15" s="7">
        <v>100</v>
      </c>
      <c r="EN15" s="7">
        <v>101</v>
      </c>
      <c r="EO15" s="7">
        <v>102</v>
      </c>
      <c r="EP15" s="7">
        <v>103</v>
      </c>
      <c r="EQ15" s="7">
        <v>104</v>
      </c>
      <c r="ER15" s="7">
        <v>105</v>
      </c>
      <c r="ES15" s="7">
        <v>106</v>
      </c>
      <c r="ET15" s="7">
        <v>107</v>
      </c>
      <c r="EU15" s="7">
        <v>108</v>
      </c>
      <c r="EV15" s="7">
        <v>109</v>
      </c>
      <c r="EW15" s="7">
        <v>110</v>
      </c>
      <c r="EX15" s="7">
        <v>111</v>
      </c>
      <c r="EY15" s="7">
        <v>112</v>
      </c>
      <c r="EZ15" s="7">
        <v>113</v>
      </c>
      <c r="FA15" s="7">
        <v>114</v>
      </c>
      <c r="FB15" s="7">
        <v>115</v>
      </c>
      <c r="FC15" s="7">
        <v>116</v>
      </c>
      <c r="FD15" s="7">
        <v>117</v>
      </c>
      <c r="FE15" s="7">
        <v>118</v>
      </c>
      <c r="FF15" s="7">
        <v>119</v>
      </c>
      <c r="FG15" s="7">
        <v>120</v>
      </c>
      <c r="FH15" s="7">
        <v>121</v>
      </c>
      <c r="FI15" s="7">
        <v>122</v>
      </c>
      <c r="FJ15" s="7">
        <v>123</v>
      </c>
      <c r="FK15" s="7">
        <v>124</v>
      </c>
      <c r="FL15" s="7">
        <v>125</v>
      </c>
      <c r="FM15" s="7">
        <v>126</v>
      </c>
      <c r="FN15" s="7">
        <v>127</v>
      </c>
      <c r="FO15" s="7">
        <v>128</v>
      </c>
      <c r="FP15" s="7">
        <v>129</v>
      </c>
      <c r="FQ15" s="7">
        <v>130</v>
      </c>
      <c r="FR15" s="7">
        <v>131</v>
      </c>
      <c r="FS15" s="7">
        <v>132</v>
      </c>
      <c r="FT15" s="7">
        <v>133</v>
      </c>
      <c r="FU15" s="7">
        <v>134</v>
      </c>
      <c r="FV15" s="7">
        <v>135</v>
      </c>
      <c r="FW15" s="7">
        <v>136</v>
      </c>
      <c r="FX15" s="7">
        <v>137</v>
      </c>
      <c r="FY15" s="7">
        <v>138</v>
      </c>
      <c r="FZ15" s="7">
        <v>139</v>
      </c>
      <c r="GA15" s="7">
        <v>140</v>
      </c>
      <c r="GB15" s="7">
        <v>141</v>
      </c>
      <c r="GC15" s="7">
        <v>142</v>
      </c>
      <c r="GD15" s="7">
        <v>143</v>
      </c>
      <c r="GE15" s="7">
        <v>144</v>
      </c>
      <c r="GF15" s="7">
        <v>145</v>
      </c>
      <c r="GG15" s="7">
        <v>146</v>
      </c>
      <c r="GH15" s="7">
        <v>147</v>
      </c>
      <c r="GI15" s="7">
        <v>148</v>
      </c>
      <c r="GJ15" s="7">
        <v>149</v>
      </c>
      <c r="GK15" s="7">
        <v>150</v>
      </c>
      <c r="GL15" s="7">
        <v>151</v>
      </c>
      <c r="GM15" s="7">
        <v>152</v>
      </c>
      <c r="GN15" s="7">
        <v>153</v>
      </c>
      <c r="GO15" s="7">
        <v>154</v>
      </c>
      <c r="GP15" s="7">
        <v>155</v>
      </c>
      <c r="GQ15" s="7">
        <v>156</v>
      </c>
      <c r="GR15" s="7">
        <v>157</v>
      </c>
      <c r="GS15" s="7">
        <v>158</v>
      </c>
      <c r="GT15" s="7">
        <v>159</v>
      </c>
      <c r="GU15" s="7">
        <v>160</v>
      </c>
      <c r="GV15" s="7">
        <v>161</v>
      </c>
      <c r="GW15" s="7">
        <v>162</v>
      </c>
      <c r="GX15" s="7">
        <v>163</v>
      </c>
      <c r="GY15" s="7">
        <v>164</v>
      </c>
      <c r="GZ15" s="7">
        <v>165</v>
      </c>
      <c r="HA15" s="7">
        <v>166</v>
      </c>
      <c r="HB15" s="7">
        <v>167</v>
      </c>
      <c r="HC15" s="7">
        <v>168</v>
      </c>
      <c r="HD15" s="151" t="s">
        <v>31</v>
      </c>
      <c r="HE15" s="152"/>
      <c r="HF15" s="152"/>
      <c r="HG15" s="152"/>
      <c r="HH15" s="152"/>
      <c r="HI15" s="152"/>
      <c r="HJ15" s="152"/>
      <c r="HK15" s="152"/>
      <c r="HL15" s="152"/>
      <c r="HM15" s="152"/>
      <c r="HN15" s="152"/>
      <c r="HO15" s="152"/>
      <c r="HP15" s="152"/>
      <c r="HQ15" s="152"/>
      <c r="HR15" s="152"/>
      <c r="HS15" s="152"/>
      <c r="HT15" s="152"/>
      <c r="HU15" s="152"/>
      <c r="HV15" s="152"/>
      <c r="HW15" s="152"/>
      <c r="HY15" s="148" t="str">
        <f>ReBeg!F68&amp;"/"&amp;ReBeg!H68</f>
        <v>64/6</v>
      </c>
      <c r="HZ15" s="136"/>
      <c r="IA15" s="136"/>
      <c r="IB15" s="136"/>
      <c r="IC15" s="136"/>
      <c r="ID15" s="136"/>
      <c r="IE15" s="136"/>
      <c r="IF15" s="136"/>
      <c r="IG15" s="136"/>
      <c r="IH15" s="137"/>
      <c r="II15" s="135">
        <f>ReBeg!M68</f>
        <v>66</v>
      </c>
      <c r="IJ15" s="136"/>
      <c r="IK15" s="136"/>
      <c r="IL15" s="136"/>
      <c r="IM15" s="136"/>
      <c r="IN15" s="136"/>
      <c r="IO15" s="136"/>
      <c r="IP15" s="137"/>
      <c r="IW15" s="6"/>
      <c r="IX15" s="6"/>
      <c r="IY15" s="6"/>
      <c r="IZ15" s="6"/>
      <c r="JA15" s="23"/>
      <c r="JL15" s="103">
        <f>540-ReBeg!A17+JL14</f>
        <v>475</v>
      </c>
      <c r="JM15" s="103">
        <f t="shared" ref="JM15:LK15" si="0">JL15+JM14</f>
        <v>476</v>
      </c>
      <c r="JN15" s="103">
        <f t="shared" si="0"/>
        <v>477</v>
      </c>
      <c r="JO15" s="103">
        <f t="shared" si="0"/>
        <v>478</v>
      </c>
      <c r="JP15" s="103">
        <f t="shared" si="0"/>
        <v>479</v>
      </c>
      <c r="JQ15" s="103">
        <f t="shared" si="0"/>
        <v>480</v>
      </c>
      <c r="JR15" s="103">
        <f t="shared" si="0"/>
        <v>481</v>
      </c>
      <c r="JS15" s="103">
        <f t="shared" si="0"/>
        <v>482</v>
      </c>
      <c r="JT15" s="103">
        <f t="shared" si="0"/>
        <v>483</v>
      </c>
      <c r="JU15" s="103">
        <f t="shared" si="0"/>
        <v>484</v>
      </c>
      <c r="JV15" s="103">
        <f t="shared" si="0"/>
        <v>485</v>
      </c>
      <c r="JW15" s="103">
        <f t="shared" si="0"/>
        <v>486</v>
      </c>
      <c r="JX15" s="103">
        <f t="shared" si="0"/>
        <v>487</v>
      </c>
      <c r="JY15" s="103">
        <f t="shared" si="0"/>
        <v>488</v>
      </c>
      <c r="JZ15" s="103">
        <f t="shared" si="0"/>
        <v>489</v>
      </c>
      <c r="KA15" s="103">
        <f t="shared" si="0"/>
        <v>490</v>
      </c>
      <c r="KB15" s="103">
        <f t="shared" si="0"/>
        <v>491</v>
      </c>
      <c r="KC15" s="103">
        <f t="shared" si="0"/>
        <v>492</v>
      </c>
      <c r="KD15" s="103">
        <f t="shared" si="0"/>
        <v>493</v>
      </c>
      <c r="KE15" s="103">
        <f t="shared" si="0"/>
        <v>494</v>
      </c>
      <c r="KF15" s="103">
        <f t="shared" si="0"/>
        <v>495</v>
      </c>
      <c r="KG15" s="103">
        <f t="shared" si="0"/>
        <v>496</v>
      </c>
      <c r="KH15" s="103">
        <f t="shared" si="0"/>
        <v>497</v>
      </c>
      <c r="KI15" s="103">
        <f t="shared" si="0"/>
        <v>498</v>
      </c>
      <c r="KJ15" s="103">
        <f t="shared" si="0"/>
        <v>499</v>
      </c>
      <c r="KK15" s="103">
        <f t="shared" si="0"/>
        <v>500</v>
      </c>
      <c r="KL15" s="103">
        <f t="shared" si="0"/>
        <v>501</v>
      </c>
      <c r="KM15" s="103">
        <f t="shared" si="0"/>
        <v>502</v>
      </c>
      <c r="KN15" s="103">
        <f t="shared" si="0"/>
        <v>503</v>
      </c>
      <c r="KO15" s="103">
        <f t="shared" si="0"/>
        <v>504</v>
      </c>
      <c r="KP15" s="103">
        <f t="shared" si="0"/>
        <v>505</v>
      </c>
      <c r="KQ15" s="103">
        <f t="shared" si="0"/>
        <v>506</v>
      </c>
      <c r="KR15" s="103">
        <f t="shared" si="0"/>
        <v>507</v>
      </c>
      <c r="KS15" s="103">
        <f t="shared" si="0"/>
        <v>508</v>
      </c>
      <c r="KT15" s="103">
        <f t="shared" si="0"/>
        <v>509</v>
      </c>
      <c r="KU15" s="103">
        <f t="shared" si="0"/>
        <v>510</v>
      </c>
      <c r="KV15" s="103">
        <f t="shared" si="0"/>
        <v>511</v>
      </c>
      <c r="KW15" s="103">
        <f t="shared" si="0"/>
        <v>512</v>
      </c>
      <c r="KX15" s="103">
        <f t="shared" si="0"/>
        <v>513</v>
      </c>
      <c r="KY15" s="103">
        <f t="shared" si="0"/>
        <v>514</v>
      </c>
      <c r="KZ15" s="103">
        <f t="shared" si="0"/>
        <v>515</v>
      </c>
      <c r="LA15" s="103">
        <f t="shared" si="0"/>
        <v>516</v>
      </c>
      <c r="LB15" s="103">
        <f t="shared" si="0"/>
        <v>517</v>
      </c>
      <c r="LC15" s="103">
        <f t="shared" si="0"/>
        <v>518</v>
      </c>
      <c r="LD15" s="103">
        <f t="shared" si="0"/>
        <v>519</v>
      </c>
      <c r="LE15" s="103">
        <f t="shared" si="0"/>
        <v>520</v>
      </c>
      <c r="LF15" s="103">
        <f t="shared" si="0"/>
        <v>521</v>
      </c>
      <c r="LG15" s="103">
        <f t="shared" si="0"/>
        <v>522</v>
      </c>
      <c r="LH15" s="103">
        <f t="shared" si="0"/>
        <v>523</v>
      </c>
      <c r="LI15" s="103">
        <f t="shared" si="0"/>
        <v>524</v>
      </c>
      <c r="LJ15" s="103">
        <f t="shared" si="0"/>
        <v>525</v>
      </c>
      <c r="LK15" s="103">
        <f t="shared" si="0"/>
        <v>526</v>
      </c>
      <c r="LL15" s="103">
        <f>LK15+LL14</f>
        <v>527</v>
      </c>
      <c r="LM15" s="103">
        <f>LL15+LM14</f>
        <v>528</v>
      </c>
      <c r="LN15" s="103">
        <f t="shared" ref="LN15:MP15" si="1">LM15+LN14</f>
        <v>529</v>
      </c>
      <c r="LO15" s="103">
        <f t="shared" si="1"/>
        <v>530</v>
      </c>
      <c r="LP15" s="103">
        <f t="shared" si="1"/>
        <v>531</v>
      </c>
      <c r="LQ15" s="103">
        <f t="shared" si="1"/>
        <v>532</v>
      </c>
      <c r="LR15" s="103">
        <f t="shared" si="1"/>
        <v>533</v>
      </c>
      <c r="LS15" s="103">
        <f t="shared" si="1"/>
        <v>534</v>
      </c>
      <c r="LT15" s="103">
        <f t="shared" si="1"/>
        <v>535</v>
      </c>
      <c r="LU15" s="103">
        <f t="shared" si="1"/>
        <v>536</v>
      </c>
      <c r="LV15" s="103">
        <f t="shared" si="1"/>
        <v>537</v>
      </c>
      <c r="LW15" s="103">
        <f t="shared" si="1"/>
        <v>538</v>
      </c>
      <c r="LX15" s="103">
        <f t="shared" si="1"/>
        <v>539</v>
      </c>
      <c r="LY15" s="103">
        <f t="shared" si="1"/>
        <v>540</v>
      </c>
      <c r="LZ15" s="103">
        <f t="shared" si="1"/>
        <v>541</v>
      </c>
      <c r="MA15" s="103">
        <f t="shared" si="1"/>
        <v>542</v>
      </c>
      <c r="MB15" s="103">
        <f t="shared" si="1"/>
        <v>543</v>
      </c>
      <c r="MC15" s="103">
        <f t="shared" si="1"/>
        <v>544</v>
      </c>
      <c r="MD15" s="103">
        <f t="shared" si="1"/>
        <v>545</v>
      </c>
      <c r="ME15" s="103">
        <f t="shared" si="1"/>
        <v>546</v>
      </c>
      <c r="MF15" s="103">
        <f t="shared" si="1"/>
        <v>547</v>
      </c>
      <c r="MG15" s="103">
        <f t="shared" si="1"/>
        <v>548</v>
      </c>
      <c r="MH15" s="103">
        <f t="shared" si="1"/>
        <v>549</v>
      </c>
      <c r="MI15" s="103">
        <f t="shared" si="1"/>
        <v>550</v>
      </c>
      <c r="MJ15" s="103">
        <f t="shared" si="1"/>
        <v>551</v>
      </c>
      <c r="MK15" s="103">
        <f t="shared" si="1"/>
        <v>552</v>
      </c>
      <c r="ML15" s="103">
        <f t="shared" si="1"/>
        <v>553</v>
      </c>
      <c r="MM15" s="103">
        <f t="shared" si="1"/>
        <v>554</v>
      </c>
      <c r="MN15" s="103">
        <f t="shared" si="1"/>
        <v>555</v>
      </c>
      <c r="MO15" s="103">
        <f t="shared" si="1"/>
        <v>556</v>
      </c>
      <c r="MP15" s="103">
        <f t="shared" si="1"/>
        <v>557</v>
      </c>
      <c r="MQ15" s="103">
        <f t="shared" ref="MQ15" si="2">MP15+MQ14</f>
        <v>558</v>
      </c>
      <c r="MR15" s="103">
        <f t="shared" ref="MR15" si="3">MQ15+MR14</f>
        <v>559</v>
      </c>
      <c r="MS15" s="103">
        <f t="shared" ref="MS15" si="4">MR15+MS14</f>
        <v>560</v>
      </c>
      <c r="MT15" s="103">
        <f t="shared" ref="MT15" si="5">MS15+MT14</f>
        <v>561</v>
      </c>
      <c r="MU15" s="103">
        <f t="shared" ref="MU15" si="6">MT15+MU14</f>
        <v>562</v>
      </c>
      <c r="MV15" s="103">
        <f t="shared" ref="MV15" si="7">MU15+MV14</f>
        <v>563</v>
      </c>
      <c r="MW15" s="103">
        <f t="shared" ref="MW15" si="8">MV15+MW14</f>
        <v>564</v>
      </c>
      <c r="MX15" s="103">
        <f t="shared" ref="MX15" si="9">MW15+MX14</f>
        <v>565</v>
      </c>
      <c r="MY15" s="103">
        <f t="shared" ref="MY15" si="10">MX15+MY14</f>
        <v>566</v>
      </c>
      <c r="MZ15" s="103">
        <f t="shared" ref="MZ15" si="11">MY15+MZ14</f>
        <v>567</v>
      </c>
      <c r="NA15" s="103">
        <f t="shared" ref="NA15" si="12">MZ15+NA14</f>
        <v>568</v>
      </c>
      <c r="NB15" s="103">
        <f t="shared" ref="NB15" si="13">NA15+NB14</f>
        <v>569</v>
      </c>
      <c r="NC15" s="103">
        <f t="shared" ref="NC15" si="14">NB15+NC14</f>
        <v>570</v>
      </c>
      <c r="ND15" s="103">
        <f t="shared" ref="ND15" si="15">NC15+ND14</f>
        <v>571</v>
      </c>
      <c r="NE15" s="103">
        <f t="shared" ref="NE15" si="16">ND15+NE14</f>
        <v>572</v>
      </c>
      <c r="NF15" s="103">
        <f t="shared" ref="NF15" si="17">NE15+NF14</f>
        <v>573</v>
      </c>
      <c r="NG15" s="103">
        <f t="shared" ref="NG15" si="18">NF15+NG14</f>
        <v>574</v>
      </c>
      <c r="NH15" s="103">
        <f t="shared" ref="NH15" si="19">NG15+NH14</f>
        <v>575</v>
      </c>
      <c r="NI15" s="103">
        <f t="shared" ref="NI15" si="20">NH15+NI14</f>
        <v>576</v>
      </c>
      <c r="NJ15" s="103">
        <f t="shared" ref="NJ15" si="21">NI15+NJ14</f>
        <v>577</v>
      </c>
      <c r="NK15" s="103">
        <f t="shared" ref="NK15" si="22">NJ15+NK14</f>
        <v>578</v>
      </c>
      <c r="NL15" s="103">
        <f t="shared" ref="NL15" si="23">NK15+NL14</f>
        <v>579</v>
      </c>
      <c r="NM15" s="103">
        <f t="shared" ref="NM15" si="24">NL15+NM14</f>
        <v>580</v>
      </c>
      <c r="NN15" s="103">
        <f t="shared" ref="NN15" si="25">NM15+NN14</f>
        <v>581</v>
      </c>
      <c r="NO15" s="103">
        <f t="shared" ref="NO15" si="26">NN15+NO14</f>
        <v>582</v>
      </c>
      <c r="NP15" s="103">
        <f t="shared" ref="NP15" si="27">NO15+NP14</f>
        <v>583</v>
      </c>
      <c r="NQ15" s="103">
        <f t="shared" ref="NQ15" si="28">NP15+NQ14</f>
        <v>584</v>
      </c>
      <c r="NR15" s="103">
        <f t="shared" ref="NR15" si="29">NQ15+NR14</f>
        <v>585</v>
      </c>
      <c r="NS15" s="103">
        <f t="shared" ref="NS15" si="30">NR15+NS14</f>
        <v>586</v>
      </c>
      <c r="NT15" s="103">
        <f t="shared" ref="NT15" si="31">NS15+NT14</f>
        <v>587</v>
      </c>
      <c r="NU15" s="103">
        <f t="shared" ref="NU15" si="32">NT15+NU14</f>
        <v>588</v>
      </c>
      <c r="NV15" s="103">
        <f t="shared" ref="NV15" si="33">NU15+NV14</f>
        <v>589</v>
      </c>
      <c r="NW15" s="103">
        <f t="shared" ref="NW15" si="34">NV15+NW14</f>
        <v>590</v>
      </c>
      <c r="NX15" s="103">
        <f t="shared" ref="NX15" si="35">NW15+NX14</f>
        <v>591</v>
      </c>
      <c r="NY15" s="103">
        <f t="shared" ref="NY15" si="36">NX15+NY14</f>
        <v>592</v>
      </c>
      <c r="NZ15" s="103">
        <f t="shared" ref="NZ15" si="37">NY15+NZ14</f>
        <v>593</v>
      </c>
      <c r="OA15" s="103">
        <f t="shared" ref="OA15" si="38">NZ15+OA14</f>
        <v>594</v>
      </c>
      <c r="OB15" s="103">
        <f t="shared" ref="OB15" si="39">OA15+OB14</f>
        <v>595</v>
      </c>
      <c r="OC15" s="103">
        <f t="shared" ref="OC15" si="40">OB15+OC14</f>
        <v>596</v>
      </c>
      <c r="OD15" s="103">
        <f t="shared" ref="OD15" si="41">OC15+OD14</f>
        <v>597</v>
      </c>
      <c r="OE15" s="103">
        <f t="shared" ref="OE15" si="42">OD15+OE14</f>
        <v>598</v>
      </c>
      <c r="OF15" s="103">
        <f t="shared" ref="OF15" si="43">OE15+OF14</f>
        <v>599</v>
      </c>
      <c r="OG15" s="103">
        <f t="shared" ref="OG15" si="44">OF15+OG14</f>
        <v>600</v>
      </c>
      <c r="OH15" s="103">
        <f t="shared" ref="OH15" si="45">OG15+OH14</f>
        <v>601</v>
      </c>
      <c r="OI15" s="103">
        <f t="shared" ref="OI15" si="46">OH15+OI14</f>
        <v>602</v>
      </c>
      <c r="OJ15" s="103">
        <f t="shared" ref="OJ15" si="47">OI15+OJ14</f>
        <v>603</v>
      </c>
      <c r="OK15" s="103">
        <f t="shared" ref="OK15" si="48">OJ15+OK14</f>
        <v>604</v>
      </c>
      <c r="OL15" s="103">
        <f t="shared" ref="OL15" si="49">OK15+OL14</f>
        <v>605</v>
      </c>
      <c r="OM15" s="103">
        <f t="shared" ref="OM15" si="50">OL15+OM14</f>
        <v>606</v>
      </c>
      <c r="ON15" s="103">
        <f t="shared" ref="ON15" si="51">OM15+ON14</f>
        <v>607</v>
      </c>
      <c r="OO15" s="103">
        <f t="shared" ref="OO15" si="52">ON15+OO14</f>
        <v>608</v>
      </c>
      <c r="OP15" s="103">
        <f t="shared" ref="OP15" si="53">OO15+OP14</f>
        <v>609</v>
      </c>
      <c r="OQ15" s="103">
        <f t="shared" ref="OQ15" si="54">OP15+OQ14</f>
        <v>610</v>
      </c>
      <c r="OR15" s="103">
        <f t="shared" ref="OR15" si="55">OQ15+OR14</f>
        <v>611</v>
      </c>
      <c r="OS15" s="103">
        <f t="shared" ref="OS15" si="56">OR15+OS14</f>
        <v>612</v>
      </c>
      <c r="OT15" s="103">
        <f t="shared" ref="OT15" si="57">OS15+OT14</f>
        <v>613</v>
      </c>
      <c r="OU15" s="103">
        <f t="shared" ref="OU15" si="58">OT15+OU14</f>
        <v>614</v>
      </c>
      <c r="OV15" s="103">
        <f t="shared" ref="OV15" si="59">OU15+OV14</f>
        <v>615</v>
      </c>
      <c r="OW15" s="103">
        <f t="shared" ref="OW15" si="60">OV15+OW14</f>
        <v>616</v>
      </c>
      <c r="OX15" s="103">
        <f t="shared" ref="OX15" si="61">OW15+OX14</f>
        <v>617</v>
      </c>
      <c r="OY15" s="103">
        <f t="shared" ref="OY15" si="62">OX15+OY14</f>
        <v>618</v>
      </c>
      <c r="OZ15" s="103">
        <f t="shared" ref="OZ15" si="63">OY15+OZ14</f>
        <v>619</v>
      </c>
      <c r="PA15" s="103">
        <f t="shared" ref="PA15" si="64">OZ15+PA14</f>
        <v>620</v>
      </c>
      <c r="PB15" s="103">
        <f t="shared" ref="PB15" si="65">PA15+PB14</f>
        <v>621</v>
      </c>
      <c r="PC15" s="103">
        <f t="shared" ref="PC15" si="66">PB15+PC14</f>
        <v>622</v>
      </c>
      <c r="PD15" s="103">
        <f t="shared" ref="PD15" si="67">PC15+PD14</f>
        <v>623</v>
      </c>
      <c r="PE15" s="103">
        <f t="shared" ref="PE15" si="68">PD15+PE14</f>
        <v>624</v>
      </c>
      <c r="PF15" s="103">
        <f t="shared" ref="PF15" si="69">PE15+PF14</f>
        <v>625</v>
      </c>
      <c r="PG15" s="103">
        <f t="shared" ref="PG15" si="70">PF15+PG14</f>
        <v>626</v>
      </c>
      <c r="PH15" s="103">
        <f t="shared" ref="PH15" si="71">PG15+PH14</f>
        <v>627</v>
      </c>
      <c r="PI15" s="103">
        <f t="shared" ref="PI15" si="72">PH15+PI14</f>
        <v>628</v>
      </c>
      <c r="PJ15" s="103">
        <f t="shared" ref="PJ15" si="73">PI15+PJ14</f>
        <v>629</v>
      </c>
      <c r="PK15" s="103">
        <f t="shared" ref="PK15" si="74">PJ15+PK14</f>
        <v>630</v>
      </c>
      <c r="PL15" s="103">
        <f t="shared" ref="PL15" si="75">PK15+PL14</f>
        <v>631</v>
      </c>
    </row>
    <row r="16" spans="1:428" s="15" customFormat="1" ht="9.9499999999999993" customHeight="1" x14ac:dyDescent="0.25">
      <c r="B16" s="161" t="s">
        <v>22</v>
      </c>
      <c r="C16" s="162"/>
      <c r="D16" s="162"/>
      <c r="E16" s="162"/>
      <c r="F16" s="162"/>
      <c r="G16" s="162"/>
      <c r="H16" s="162"/>
      <c r="I16" s="162"/>
      <c r="J16" s="164" t="s">
        <v>3</v>
      </c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33"/>
      <c r="AU16" s="173">
        <v>48</v>
      </c>
      <c r="AV16" s="174"/>
      <c r="AW16" s="174"/>
      <c r="AX16" s="175"/>
      <c r="AY16" s="176"/>
      <c r="AZ16" s="176"/>
      <c r="BA16" s="177"/>
      <c r="BB16" s="10">
        <v>11</v>
      </c>
      <c r="BC16" s="28">
        <v>12</v>
      </c>
      <c r="BD16" s="29">
        <v>13</v>
      </c>
      <c r="BE16" s="12">
        <v>14</v>
      </c>
      <c r="BF16" s="29">
        <v>15</v>
      </c>
      <c r="BG16" s="29">
        <v>16</v>
      </c>
      <c r="BH16" s="11">
        <v>17</v>
      </c>
      <c r="BI16" s="28">
        <v>18</v>
      </c>
      <c r="BJ16" s="29">
        <v>19</v>
      </c>
      <c r="BK16" s="12">
        <v>20</v>
      </c>
      <c r="BL16" s="29">
        <v>21</v>
      </c>
      <c r="BM16" s="29">
        <v>22</v>
      </c>
      <c r="BN16" s="11">
        <v>23</v>
      </c>
      <c r="BO16" s="28">
        <v>24</v>
      </c>
      <c r="BP16" s="29">
        <v>25</v>
      </c>
      <c r="BQ16" s="12">
        <v>26</v>
      </c>
      <c r="BR16" s="29">
        <v>27</v>
      </c>
      <c r="BS16" s="29">
        <v>28</v>
      </c>
      <c r="BT16" s="11">
        <v>29</v>
      </c>
      <c r="BU16" s="28">
        <v>30</v>
      </c>
      <c r="BV16" s="29">
        <v>31</v>
      </c>
      <c r="BW16" s="12">
        <v>32</v>
      </c>
      <c r="BX16" s="29">
        <v>33</v>
      </c>
      <c r="BY16" s="29">
        <v>34</v>
      </c>
      <c r="BZ16" s="11">
        <v>35</v>
      </c>
      <c r="CA16" s="28">
        <v>36</v>
      </c>
      <c r="CB16" s="29">
        <v>37</v>
      </c>
      <c r="CC16" s="12">
        <v>38</v>
      </c>
      <c r="CD16" s="29">
        <v>39</v>
      </c>
      <c r="CE16" s="29">
        <v>40</v>
      </c>
      <c r="CF16" s="11">
        <v>41</v>
      </c>
      <c r="CG16" s="28">
        <v>42</v>
      </c>
      <c r="CH16" s="29">
        <v>43</v>
      </c>
      <c r="CI16" s="12">
        <v>44</v>
      </c>
      <c r="CJ16" s="29">
        <v>45</v>
      </c>
      <c r="CK16" s="29">
        <v>46</v>
      </c>
      <c r="CL16" s="11">
        <v>47</v>
      </c>
      <c r="CM16" s="28">
        <v>48</v>
      </c>
      <c r="CN16" s="29">
        <v>49</v>
      </c>
      <c r="CO16" s="12">
        <v>50</v>
      </c>
      <c r="CP16" s="29">
        <v>51</v>
      </c>
      <c r="CQ16" s="29">
        <v>52</v>
      </c>
      <c r="CR16" s="11">
        <v>53</v>
      </c>
      <c r="CS16" s="28">
        <v>54</v>
      </c>
      <c r="CT16" s="29">
        <v>55</v>
      </c>
      <c r="CU16" s="12">
        <v>56</v>
      </c>
      <c r="CV16" s="29">
        <v>57</v>
      </c>
      <c r="CW16" s="29">
        <v>58</v>
      </c>
      <c r="CX16" s="11">
        <v>59</v>
      </c>
      <c r="CY16" s="28">
        <v>60</v>
      </c>
      <c r="CZ16" s="29">
        <v>61</v>
      </c>
      <c r="DA16" s="12">
        <v>62</v>
      </c>
      <c r="DB16" s="29">
        <v>63</v>
      </c>
      <c r="DC16" s="29">
        <v>64</v>
      </c>
      <c r="DD16" s="11">
        <v>65</v>
      </c>
      <c r="DE16" s="28">
        <v>66</v>
      </c>
      <c r="DF16" s="29">
        <v>67</v>
      </c>
      <c r="DG16" s="12">
        <v>68</v>
      </c>
      <c r="DH16" s="29">
        <v>69</v>
      </c>
      <c r="DI16" s="29">
        <v>70</v>
      </c>
      <c r="DJ16" s="11">
        <v>71</v>
      </c>
      <c r="DK16" s="28">
        <v>72</v>
      </c>
      <c r="DL16" s="29">
        <v>73</v>
      </c>
      <c r="DM16" s="12">
        <v>74</v>
      </c>
      <c r="DN16" s="29">
        <v>75</v>
      </c>
      <c r="DO16" s="29">
        <v>76</v>
      </c>
      <c r="DP16" s="11">
        <v>77</v>
      </c>
      <c r="DQ16" s="28">
        <v>78</v>
      </c>
      <c r="DR16" s="29">
        <v>79</v>
      </c>
      <c r="DS16" s="12">
        <v>80</v>
      </c>
      <c r="DT16" s="29">
        <v>81</v>
      </c>
      <c r="DU16" s="29">
        <v>82</v>
      </c>
      <c r="DV16" s="11">
        <v>83</v>
      </c>
      <c r="DW16" s="28">
        <v>84</v>
      </c>
      <c r="DX16" s="29">
        <v>85</v>
      </c>
      <c r="DY16" s="12">
        <v>86</v>
      </c>
      <c r="DZ16" s="29">
        <v>87</v>
      </c>
      <c r="EA16" s="29">
        <v>88</v>
      </c>
      <c r="EB16" s="11">
        <v>89</v>
      </c>
      <c r="EC16" s="28">
        <v>90</v>
      </c>
      <c r="ED16" s="29">
        <v>91</v>
      </c>
      <c r="EE16" s="12">
        <v>92</v>
      </c>
      <c r="EF16" s="29">
        <v>93</v>
      </c>
      <c r="EG16" s="29">
        <v>94</v>
      </c>
      <c r="EH16" s="11">
        <v>95</v>
      </c>
      <c r="EI16" s="28">
        <v>96</v>
      </c>
      <c r="EJ16" s="29">
        <v>97</v>
      </c>
      <c r="EK16" s="12">
        <v>98</v>
      </c>
      <c r="EL16" s="29">
        <v>99</v>
      </c>
      <c r="EM16" s="29">
        <v>100</v>
      </c>
      <c r="EN16" s="11">
        <v>101</v>
      </c>
      <c r="EO16" s="28">
        <v>102</v>
      </c>
      <c r="EP16" s="29">
        <v>103</v>
      </c>
      <c r="EQ16" s="12">
        <v>104</v>
      </c>
      <c r="ER16" s="29">
        <v>105</v>
      </c>
      <c r="ES16" s="29">
        <v>106</v>
      </c>
      <c r="ET16" s="11">
        <v>107</v>
      </c>
      <c r="EU16" s="28">
        <v>108</v>
      </c>
      <c r="EV16" s="29">
        <v>109</v>
      </c>
      <c r="EW16" s="12">
        <v>110</v>
      </c>
      <c r="EX16" s="29">
        <v>111</v>
      </c>
      <c r="EY16" s="29">
        <v>112</v>
      </c>
      <c r="EZ16" s="11">
        <v>113</v>
      </c>
      <c r="FA16" s="28">
        <v>114</v>
      </c>
      <c r="FB16" s="29">
        <v>115</v>
      </c>
      <c r="FC16" s="12">
        <v>116</v>
      </c>
      <c r="FD16" s="29">
        <v>117</v>
      </c>
      <c r="FE16" s="29">
        <v>118</v>
      </c>
      <c r="FF16" s="11">
        <v>119</v>
      </c>
      <c r="FG16" s="28">
        <v>120</v>
      </c>
      <c r="FH16" s="29">
        <v>121</v>
      </c>
      <c r="FI16" s="12">
        <v>122</v>
      </c>
      <c r="FJ16" s="29">
        <v>123</v>
      </c>
      <c r="FK16" s="29">
        <v>124</v>
      </c>
      <c r="FL16" s="11">
        <v>125</v>
      </c>
      <c r="FM16" s="28">
        <v>126</v>
      </c>
      <c r="FN16" s="29">
        <v>127</v>
      </c>
      <c r="FO16" s="12">
        <v>128</v>
      </c>
      <c r="FP16" s="29">
        <v>129</v>
      </c>
      <c r="FQ16" s="29">
        <v>130</v>
      </c>
      <c r="FR16" s="11">
        <v>131</v>
      </c>
      <c r="FS16" s="28">
        <v>132</v>
      </c>
      <c r="FT16" s="29">
        <v>133</v>
      </c>
      <c r="FU16" s="12">
        <v>134</v>
      </c>
      <c r="FV16" s="29">
        <v>135</v>
      </c>
      <c r="FW16" s="29">
        <v>136</v>
      </c>
      <c r="FX16" s="11">
        <v>137</v>
      </c>
      <c r="FY16" s="28">
        <v>138</v>
      </c>
      <c r="FZ16" s="29">
        <v>139</v>
      </c>
      <c r="GA16" s="12">
        <v>140</v>
      </c>
      <c r="GB16" s="29">
        <v>141</v>
      </c>
      <c r="GC16" s="29">
        <v>142</v>
      </c>
      <c r="GD16" s="11">
        <v>143</v>
      </c>
      <c r="GE16" s="28">
        <v>144</v>
      </c>
      <c r="GF16" s="29">
        <v>145</v>
      </c>
      <c r="GG16" s="12">
        <v>146</v>
      </c>
      <c r="GH16" s="29">
        <v>147</v>
      </c>
      <c r="GI16" s="29">
        <v>148</v>
      </c>
      <c r="GJ16" s="11">
        <v>149</v>
      </c>
      <c r="GK16" s="28">
        <v>150</v>
      </c>
      <c r="GL16" s="29">
        <v>151</v>
      </c>
      <c r="GM16" s="12">
        <v>152</v>
      </c>
      <c r="GN16" s="29">
        <v>153</v>
      </c>
      <c r="GO16" s="29">
        <v>154</v>
      </c>
      <c r="GP16" s="11">
        <v>155</v>
      </c>
      <c r="GQ16" s="28">
        <v>156</v>
      </c>
      <c r="GR16" s="29">
        <v>157</v>
      </c>
      <c r="GS16" s="12">
        <v>158</v>
      </c>
      <c r="GT16" s="29">
        <v>159</v>
      </c>
      <c r="GU16" s="29">
        <v>160</v>
      </c>
      <c r="GV16" s="11">
        <v>161</v>
      </c>
      <c r="GW16" s="28">
        <v>162</v>
      </c>
      <c r="GX16" s="29">
        <v>163</v>
      </c>
      <c r="GY16" s="12">
        <v>164</v>
      </c>
      <c r="GZ16" s="29">
        <v>165</v>
      </c>
      <c r="HA16" s="29">
        <v>166</v>
      </c>
      <c r="HB16" s="11">
        <v>167</v>
      </c>
      <c r="HC16" s="14">
        <v>168</v>
      </c>
      <c r="HD16" s="151" t="s">
        <v>20</v>
      </c>
      <c r="HE16" s="152"/>
      <c r="HF16" s="152"/>
      <c r="HG16" s="152"/>
      <c r="HH16" s="152"/>
      <c r="HI16" s="152"/>
      <c r="HJ16" s="152"/>
      <c r="HK16" s="152"/>
      <c r="HL16" s="152"/>
      <c r="HM16" s="152"/>
      <c r="HN16" s="152"/>
      <c r="HO16" s="152"/>
      <c r="HP16" s="152"/>
      <c r="HQ16" s="152"/>
      <c r="HR16" s="152"/>
      <c r="HS16" s="152"/>
      <c r="HT16" s="152"/>
      <c r="HU16" s="152"/>
      <c r="HV16" s="152"/>
      <c r="HW16" s="152"/>
      <c r="HX16" s="104"/>
      <c r="HY16" s="138" t="str">
        <f>ReBeg!F69&amp;"/"&amp;ReBeg!H69</f>
        <v>66/6</v>
      </c>
      <c r="HZ16" s="130"/>
      <c r="IA16" s="130"/>
      <c r="IB16" s="130"/>
      <c r="IC16" s="130"/>
      <c r="ID16" s="130"/>
      <c r="IE16" s="130"/>
      <c r="IF16" s="130"/>
      <c r="IG16" s="130"/>
      <c r="IH16" s="131"/>
      <c r="II16" s="129">
        <f>ReBeg!M69</f>
        <v>90</v>
      </c>
      <c r="IJ16" s="130"/>
      <c r="IK16" s="130"/>
      <c r="IL16" s="130"/>
      <c r="IM16" s="130"/>
      <c r="IN16" s="130"/>
      <c r="IO16" s="130"/>
      <c r="IP16" s="131"/>
      <c r="IW16" s="6"/>
      <c r="IX16" s="6"/>
      <c r="IY16" s="6"/>
      <c r="IZ16" s="6"/>
      <c r="JA16" s="21"/>
      <c r="JL16" s="55" t="str">
        <f t="shared" ref="JL16:LJ16" si="76">IF(JL15=540,1,"")</f>
        <v/>
      </c>
      <c r="JM16" s="55" t="str">
        <f t="shared" si="76"/>
        <v/>
      </c>
      <c r="JN16" s="55" t="str">
        <f t="shared" si="76"/>
        <v/>
      </c>
      <c r="JO16" s="55" t="str">
        <f t="shared" si="76"/>
        <v/>
      </c>
      <c r="JP16" s="55" t="str">
        <f t="shared" si="76"/>
        <v/>
      </c>
      <c r="JQ16" s="55" t="str">
        <f t="shared" si="76"/>
        <v/>
      </c>
      <c r="JR16" s="55" t="str">
        <f t="shared" si="76"/>
        <v/>
      </c>
      <c r="JS16" s="55" t="str">
        <f t="shared" si="76"/>
        <v/>
      </c>
      <c r="JT16" s="55" t="str">
        <f t="shared" si="76"/>
        <v/>
      </c>
      <c r="JU16" s="55" t="str">
        <f t="shared" si="76"/>
        <v/>
      </c>
      <c r="JV16" s="55" t="str">
        <f t="shared" si="76"/>
        <v/>
      </c>
      <c r="JW16" s="55" t="str">
        <f t="shared" si="76"/>
        <v/>
      </c>
      <c r="JX16" s="55" t="str">
        <f t="shared" si="76"/>
        <v/>
      </c>
      <c r="JY16" s="55" t="str">
        <f t="shared" si="76"/>
        <v/>
      </c>
      <c r="JZ16" s="55" t="str">
        <f t="shared" si="76"/>
        <v/>
      </c>
      <c r="KA16" s="55" t="str">
        <f t="shared" si="76"/>
        <v/>
      </c>
      <c r="KB16" s="55" t="str">
        <f t="shared" si="76"/>
        <v/>
      </c>
      <c r="KC16" s="55" t="str">
        <f t="shared" si="76"/>
        <v/>
      </c>
      <c r="KD16" s="55" t="str">
        <f t="shared" si="76"/>
        <v/>
      </c>
      <c r="KE16" s="55" t="str">
        <f t="shared" si="76"/>
        <v/>
      </c>
      <c r="KF16" s="55" t="str">
        <f t="shared" si="76"/>
        <v/>
      </c>
      <c r="KG16" s="55" t="str">
        <f t="shared" si="76"/>
        <v/>
      </c>
      <c r="KH16" s="55" t="str">
        <f t="shared" si="76"/>
        <v/>
      </c>
      <c r="KI16" s="55" t="str">
        <f t="shared" si="76"/>
        <v/>
      </c>
      <c r="KJ16" s="55" t="str">
        <f t="shared" si="76"/>
        <v/>
      </c>
      <c r="KK16" s="55" t="str">
        <f t="shared" si="76"/>
        <v/>
      </c>
      <c r="KL16" s="55" t="str">
        <f t="shared" si="76"/>
        <v/>
      </c>
      <c r="KM16" s="55" t="str">
        <f t="shared" si="76"/>
        <v/>
      </c>
      <c r="KN16" s="55" t="str">
        <f t="shared" si="76"/>
        <v/>
      </c>
      <c r="KO16" s="55" t="str">
        <f t="shared" si="76"/>
        <v/>
      </c>
      <c r="KP16" s="55" t="str">
        <f t="shared" si="76"/>
        <v/>
      </c>
      <c r="KQ16" s="55" t="str">
        <f t="shared" si="76"/>
        <v/>
      </c>
      <c r="KR16" s="55" t="str">
        <f t="shared" si="76"/>
        <v/>
      </c>
      <c r="KS16" s="55" t="str">
        <f t="shared" si="76"/>
        <v/>
      </c>
      <c r="KT16" s="55" t="str">
        <f t="shared" si="76"/>
        <v/>
      </c>
      <c r="KU16" s="55" t="str">
        <f t="shared" si="76"/>
        <v/>
      </c>
      <c r="KV16" s="55" t="str">
        <f t="shared" si="76"/>
        <v/>
      </c>
      <c r="KW16" s="55" t="str">
        <f t="shared" si="76"/>
        <v/>
      </c>
      <c r="KX16" s="55" t="str">
        <f t="shared" si="76"/>
        <v/>
      </c>
      <c r="KY16" s="55" t="str">
        <f t="shared" si="76"/>
        <v/>
      </c>
      <c r="KZ16" s="55" t="str">
        <f t="shared" si="76"/>
        <v/>
      </c>
      <c r="LA16" s="55" t="str">
        <f t="shared" si="76"/>
        <v/>
      </c>
      <c r="LB16" s="55" t="str">
        <f t="shared" si="76"/>
        <v/>
      </c>
      <c r="LC16" s="55" t="str">
        <f t="shared" si="76"/>
        <v/>
      </c>
      <c r="LD16" s="55" t="str">
        <f t="shared" si="76"/>
        <v/>
      </c>
      <c r="LE16" s="55" t="str">
        <f t="shared" si="76"/>
        <v/>
      </c>
      <c r="LF16" s="55" t="str">
        <f t="shared" si="76"/>
        <v/>
      </c>
      <c r="LG16" s="55" t="str">
        <f t="shared" si="76"/>
        <v/>
      </c>
      <c r="LH16" s="55" t="str">
        <f t="shared" si="76"/>
        <v/>
      </c>
      <c r="LI16" s="55" t="str">
        <f t="shared" si="76"/>
        <v/>
      </c>
      <c r="LJ16" s="55" t="str">
        <f t="shared" si="76"/>
        <v/>
      </c>
      <c r="LK16" s="55" t="str">
        <f>IF(LK15=540,1,"")</f>
        <v/>
      </c>
      <c r="LL16" s="55" t="str">
        <f t="shared" ref="LL16:NW16" si="77">IF(LL15=540,1,"")</f>
        <v/>
      </c>
      <c r="LM16" s="55" t="str">
        <f t="shared" si="77"/>
        <v/>
      </c>
      <c r="LN16" s="55" t="str">
        <f t="shared" si="77"/>
        <v/>
      </c>
      <c r="LO16" s="55" t="str">
        <f t="shared" si="77"/>
        <v/>
      </c>
      <c r="LP16" s="55" t="str">
        <f t="shared" si="77"/>
        <v/>
      </c>
      <c r="LQ16" s="55" t="str">
        <f t="shared" si="77"/>
        <v/>
      </c>
      <c r="LR16" s="55" t="str">
        <f t="shared" si="77"/>
        <v/>
      </c>
      <c r="LS16" s="55" t="str">
        <f t="shared" si="77"/>
        <v/>
      </c>
      <c r="LT16" s="55" t="str">
        <f t="shared" si="77"/>
        <v/>
      </c>
      <c r="LU16" s="55" t="str">
        <f t="shared" si="77"/>
        <v/>
      </c>
      <c r="LV16" s="55" t="str">
        <f t="shared" si="77"/>
        <v/>
      </c>
      <c r="LW16" s="55" t="str">
        <f t="shared" si="77"/>
        <v/>
      </c>
      <c r="LX16" s="55" t="str">
        <f t="shared" si="77"/>
        <v/>
      </c>
      <c r="LY16" s="55">
        <f t="shared" si="77"/>
        <v>1</v>
      </c>
      <c r="LZ16" s="55" t="str">
        <f t="shared" si="77"/>
        <v/>
      </c>
      <c r="MA16" s="55" t="str">
        <f t="shared" si="77"/>
        <v/>
      </c>
      <c r="MB16" s="55" t="str">
        <f t="shared" si="77"/>
        <v/>
      </c>
      <c r="MC16" s="55" t="str">
        <f t="shared" si="77"/>
        <v/>
      </c>
      <c r="MD16" s="55" t="str">
        <f t="shared" si="77"/>
        <v/>
      </c>
      <c r="ME16" s="55" t="str">
        <f t="shared" si="77"/>
        <v/>
      </c>
      <c r="MF16" s="55" t="str">
        <f t="shared" si="77"/>
        <v/>
      </c>
      <c r="MG16" s="55" t="str">
        <f t="shared" si="77"/>
        <v/>
      </c>
      <c r="MH16" s="55" t="str">
        <f t="shared" si="77"/>
        <v/>
      </c>
      <c r="MI16" s="55" t="str">
        <f t="shared" si="77"/>
        <v/>
      </c>
      <c r="MJ16" s="55" t="str">
        <f t="shared" si="77"/>
        <v/>
      </c>
      <c r="MK16" s="55" t="str">
        <f t="shared" si="77"/>
        <v/>
      </c>
      <c r="ML16" s="55" t="str">
        <f t="shared" si="77"/>
        <v/>
      </c>
      <c r="MM16" s="55" t="str">
        <f t="shared" si="77"/>
        <v/>
      </c>
      <c r="MN16" s="55" t="str">
        <f t="shared" si="77"/>
        <v/>
      </c>
      <c r="MO16" s="55" t="str">
        <f t="shared" si="77"/>
        <v/>
      </c>
      <c r="MP16" s="55" t="str">
        <f t="shared" si="77"/>
        <v/>
      </c>
      <c r="MQ16" s="55" t="str">
        <f t="shared" si="77"/>
        <v/>
      </c>
      <c r="MR16" s="55" t="str">
        <f t="shared" si="77"/>
        <v/>
      </c>
      <c r="MS16" s="55" t="str">
        <f t="shared" si="77"/>
        <v/>
      </c>
      <c r="MT16" s="55" t="str">
        <f t="shared" si="77"/>
        <v/>
      </c>
      <c r="MU16" s="55" t="str">
        <f t="shared" si="77"/>
        <v/>
      </c>
      <c r="MV16" s="55" t="str">
        <f t="shared" si="77"/>
        <v/>
      </c>
      <c r="MW16" s="55" t="str">
        <f t="shared" si="77"/>
        <v/>
      </c>
      <c r="MX16" s="55" t="str">
        <f t="shared" si="77"/>
        <v/>
      </c>
      <c r="MY16" s="55" t="str">
        <f t="shared" si="77"/>
        <v/>
      </c>
      <c r="MZ16" s="55" t="str">
        <f t="shared" si="77"/>
        <v/>
      </c>
      <c r="NA16" s="55" t="str">
        <f t="shared" si="77"/>
        <v/>
      </c>
      <c r="NB16" s="55" t="str">
        <f t="shared" si="77"/>
        <v/>
      </c>
      <c r="NC16" s="55" t="str">
        <f t="shared" si="77"/>
        <v/>
      </c>
      <c r="ND16" s="55" t="str">
        <f t="shared" si="77"/>
        <v/>
      </c>
      <c r="NE16" s="55" t="str">
        <f t="shared" si="77"/>
        <v/>
      </c>
      <c r="NF16" s="55" t="str">
        <f t="shared" si="77"/>
        <v/>
      </c>
      <c r="NG16" s="55" t="str">
        <f t="shared" si="77"/>
        <v/>
      </c>
      <c r="NH16" s="55" t="str">
        <f t="shared" si="77"/>
        <v/>
      </c>
      <c r="NI16" s="55" t="str">
        <f t="shared" si="77"/>
        <v/>
      </c>
      <c r="NJ16" s="55" t="str">
        <f t="shared" si="77"/>
        <v/>
      </c>
      <c r="NK16" s="55" t="str">
        <f t="shared" si="77"/>
        <v/>
      </c>
      <c r="NL16" s="55" t="str">
        <f t="shared" si="77"/>
        <v/>
      </c>
      <c r="NM16" s="55" t="str">
        <f t="shared" si="77"/>
        <v/>
      </c>
      <c r="NN16" s="55" t="str">
        <f t="shared" si="77"/>
        <v/>
      </c>
      <c r="NO16" s="55" t="str">
        <f t="shared" si="77"/>
        <v/>
      </c>
      <c r="NP16" s="55" t="str">
        <f t="shared" si="77"/>
        <v/>
      </c>
      <c r="NQ16" s="55" t="str">
        <f t="shared" si="77"/>
        <v/>
      </c>
      <c r="NR16" s="55" t="str">
        <f t="shared" si="77"/>
        <v/>
      </c>
      <c r="NS16" s="55" t="str">
        <f t="shared" si="77"/>
        <v/>
      </c>
      <c r="NT16" s="55" t="str">
        <f t="shared" si="77"/>
        <v/>
      </c>
      <c r="NU16" s="55" t="str">
        <f t="shared" si="77"/>
        <v/>
      </c>
      <c r="NV16" s="55" t="str">
        <f t="shared" si="77"/>
        <v/>
      </c>
      <c r="NW16" s="55" t="str">
        <f t="shared" si="77"/>
        <v/>
      </c>
      <c r="NX16" s="55" t="str">
        <f t="shared" ref="NX16:PL16" si="78">IF(NX15=540,1,"")</f>
        <v/>
      </c>
      <c r="NY16" s="55" t="str">
        <f t="shared" si="78"/>
        <v/>
      </c>
      <c r="NZ16" s="55" t="str">
        <f t="shared" si="78"/>
        <v/>
      </c>
      <c r="OA16" s="55" t="str">
        <f t="shared" si="78"/>
        <v/>
      </c>
      <c r="OB16" s="55" t="str">
        <f t="shared" si="78"/>
        <v/>
      </c>
      <c r="OC16" s="55" t="str">
        <f t="shared" si="78"/>
        <v/>
      </c>
      <c r="OD16" s="55" t="str">
        <f t="shared" si="78"/>
        <v/>
      </c>
      <c r="OE16" s="55" t="str">
        <f t="shared" si="78"/>
        <v/>
      </c>
      <c r="OF16" s="55" t="str">
        <f t="shared" si="78"/>
        <v/>
      </c>
      <c r="OG16" s="55" t="str">
        <f t="shared" si="78"/>
        <v/>
      </c>
      <c r="OH16" s="55" t="str">
        <f t="shared" si="78"/>
        <v/>
      </c>
      <c r="OI16" s="55" t="str">
        <f t="shared" si="78"/>
        <v/>
      </c>
      <c r="OJ16" s="55" t="str">
        <f t="shared" si="78"/>
        <v/>
      </c>
      <c r="OK16" s="55" t="str">
        <f t="shared" si="78"/>
        <v/>
      </c>
      <c r="OL16" s="55" t="str">
        <f t="shared" si="78"/>
        <v/>
      </c>
      <c r="OM16" s="55" t="str">
        <f t="shared" si="78"/>
        <v/>
      </c>
      <c r="ON16" s="55" t="str">
        <f t="shared" si="78"/>
        <v/>
      </c>
      <c r="OO16" s="55" t="str">
        <f t="shared" si="78"/>
        <v/>
      </c>
      <c r="OP16" s="55" t="str">
        <f t="shared" si="78"/>
        <v/>
      </c>
      <c r="OQ16" s="55" t="str">
        <f t="shared" si="78"/>
        <v/>
      </c>
      <c r="OR16" s="55" t="str">
        <f t="shared" si="78"/>
        <v/>
      </c>
      <c r="OS16" s="55" t="str">
        <f t="shared" si="78"/>
        <v/>
      </c>
      <c r="OT16" s="55" t="str">
        <f t="shared" si="78"/>
        <v/>
      </c>
      <c r="OU16" s="55" t="str">
        <f t="shared" si="78"/>
        <v/>
      </c>
      <c r="OV16" s="55" t="str">
        <f t="shared" si="78"/>
        <v/>
      </c>
      <c r="OW16" s="55" t="str">
        <f t="shared" si="78"/>
        <v/>
      </c>
      <c r="OX16" s="55" t="str">
        <f t="shared" si="78"/>
        <v/>
      </c>
      <c r="OY16" s="55" t="str">
        <f t="shared" si="78"/>
        <v/>
      </c>
      <c r="OZ16" s="55" t="str">
        <f t="shared" si="78"/>
        <v/>
      </c>
      <c r="PA16" s="55" t="str">
        <f t="shared" si="78"/>
        <v/>
      </c>
      <c r="PB16" s="55" t="str">
        <f t="shared" si="78"/>
        <v/>
      </c>
      <c r="PC16" s="55" t="str">
        <f t="shared" si="78"/>
        <v/>
      </c>
      <c r="PD16" s="55" t="str">
        <f t="shared" si="78"/>
        <v/>
      </c>
      <c r="PE16" s="55" t="str">
        <f t="shared" si="78"/>
        <v/>
      </c>
      <c r="PF16" s="55" t="str">
        <f t="shared" si="78"/>
        <v/>
      </c>
      <c r="PG16" s="55" t="str">
        <f t="shared" si="78"/>
        <v/>
      </c>
      <c r="PH16" s="55" t="str">
        <f t="shared" si="78"/>
        <v/>
      </c>
      <c r="PI16" s="55" t="str">
        <f t="shared" si="78"/>
        <v/>
      </c>
      <c r="PJ16" s="55" t="str">
        <f t="shared" si="78"/>
        <v/>
      </c>
      <c r="PK16" s="55" t="str">
        <f t="shared" si="78"/>
        <v/>
      </c>
      <c r="PL16" s="55" t="str">
        <f t="shared" si="78"/>
        <v/>
      </c>
    </row>
    <row r="17" spans="1:365" s="15" customFormat="1" ht="3.95" customHeight="1" x14ac:dyDescent="0.25">
      <c r="B17" s="163"/>
      <c r="C17" s="162"/>
      <c r="D17" s="162"/>
      <c r="E17" s="162"/>
      <c r="F17" s="162"/>
      <c r="G17" s="162"/>
      <c r="H17" s="162"/>
      <c r="I17" s="162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33"/>
      <c r="AU17" s="174"/>
      <c r="AV17" s="174"/>
      <c r="AW17" s="174"/>
      <c r="AX17" s="175"/>
      <c r="AY17" s="176"/>
      <c r="AZ17" s="176"/>
      <c r="BA17" s="177"/>
      <c r="BB17" s="10"/>
      <c r="BC17" s="13"/>
      <c r="BD17" s="14"/>
      <c r="BE17" s="14"/>
      <c r="BF17" s="14"/>
      <c r="BG17" s="14"/>
      <c r="BH17" s="26"/>
      <c r="BI17" s="14"/>
      <c r="BJ17" s="14"/>
      <c r="BK17" s="14"/>
      <c r="BL17" s="14"/>
      <c r="BM17" s="14"/>
      <c r="BN17" s="26"/>
      <c r="BO17" s="13"/>
      <c r="BP17" s="14"/>
      <c r="BQ17" s="14"/>
      <c r="BR17" s="14"/>
      <c r="BS17" s="14"/>
      <c r="BT17" s="14"/>
      <c r="BU17" s="13"/>
      <c r="BV17" s="14"/>
      <c r="BW17" s="14"/>
      <c r="BX17" s="14"/>
      <c r="BY17" s="14"/>
      <c r="BZ17" s="26"/>
      <c r="CA17" s="13"/>
      <c r="CB17" s="14"/>
      <c r="CC17" s="14"/>
      <c r="CD17" s="14"/>
      <c r="CE17" s="14"/>
      <c r="CF17" s="26"/>
      <c r="CG17" s="14"/>
      <c r="CH17" s="14"/>
      <c r="CI17" s="14"/>
      <c r="CJ17" s="14"/>
      <c r="CK17" s="14"/>
      <c r="CL17" s="26"/>
      <c r="CM17" s="13"/>
      <c r="CN17" s="14"/>
      <c r="CO17" s="14"/>
      <c r="CP17" s="14"/>
      <c r="CQ17" s="14"/>
      <c r="CR17" s="14"/>
      <c r="CS17" s="13"/>
      <c r="CT17" s="14"/>
      <c r="CU17" s="14"/>
      <c r="CV17" s="14"/>
      <c r="CW17" s="14"/>
      <c r="CX17" s="26"/>
      <c r="CY17" s="13"/>
      <c r="CZ17" s="14"/>
      <c r="DA17" s="14"/>
      <c r="DB17" s="14"/>
      <c r="DC17" s="14"/>
      <c r="DD17" s="26"/>
      <c r="DE17" s="14"/>
      <c r="DF17" s="14"/>
      <c r="DG17" s="14"/>
      <c r="DH17" s="14"/>
      <c r="DI17" s="14"/>
      <c r="DJ17" s="26"/>
      <c r="DK17" s="13"/>
      <c r="DL17" s="14"/>
      <c r="DM17" s="14"/>
      <c r="DN17" s="14"/>
      <c r="DO17" s="14"/>
      <c r="DP17" s="14"/>
      <c r="DQ17" s="13"/>
      <c r="DR17" s="14"/>
      <c r="DS17" s="14"/>
      <c r="DT17" s="14"/>
      <c r="DU17" s="14"/>
      <c r="DV17" s="26"/>
      <c r="DW17" s="13"/>
      <c r="DX17" s="14"/>
      <c r="DY17" s="14"/>
      <c r="DZ17" s="14"/>
      <c r="EA17" s="14"/>
      <c r="EB17" s="26"/>
      <c r="EC17" s="14"/>
      <c r="ED17" s="14"/>
      <c r="EE17" s="14"/>
      <c r="EF17" s="14"/>
      <c r="EG17" s="14"/>
      <c r="EH17" s="26"/>
      <c r="EI17" s="13"/>
      <c r="EJ17" s="14"/>
      <c r="EK17" s="14"/>
      <c r="EL17" s="14"/>
      <c r="EM17" s="14"/>
      <c r="EN17" s="14"/>
      <c r="EO17" s="13"/>
      <c r="EP17" s="14"/>
      <c r="EQ17" s="14"/>
      <c r="ER17" s="14"/>
      <c r="ES17" s="14"/>
      <c r="ET17" s="26"/>
      <c r="EU17" s="13"/>
      <c r="EV17" s="14"/>
      <c r="EW17" s="14"/>
      <c r="EX17" s="14"/>
      <c r="EY17" s="14"/>
      <c r="EZ17" s="26"/>
      <c r="FA17" s="14"/>
      <c r="FB17" s="14"/>
      <c r="FC17" s="14"/>
      <c r="FD17" s="14"/>
      <c r="FE17" s="14"/>
      <c r="FF17" s="26"/>
      <c r="FG17" s="13"/>
      <c r="FH17" s="14"/>
      <c r="FI17" s="14"/>
      <c r="FJ17" s="14"/>
      <c r="FK17" s="14"/>
      <c r="FL17" s="14"/>
      <c r="FM17" s="13"/>
      <c r="FN17" s="14"/>
      <c r="FO17" s="14"/>
      <c r="FP17" s="14"/>
      <c r="FQ17" s="14"/>
      <c r="FR17" s="26"/>
      <c r="FS17" s="13"/>
      <c r="FT17" s="14"/>
      <c r="FU17" s="14"/>
      <c r="FV17" s="14"/>
      <c r="FW17" s="14"/>
      <c r="FX17" s="26"/>
      <c r="FY17" s="14"/>
      <c r="FZ17" s="14"/>
      <c r="GA17" s="14"/>
      <c r="GB17" s="14"/>
      <c r="GC17" s="14"/>
      <c r="GD17" s="26"/>
      <c r="GE17" s="13"/>
      <c r="GF17" s="14"/>
      <c r="GG17" s="14"/>
      <c r="GH17" s="14"/>
      <c r="GI17" s="14"/>
      <c r="GJ17" s="14"/>
      <c r="GK17" s="13"/>
      <c r="GL17" s="14"/>
      <c r="GM17" s="14"/>
      <c r="GN17" s="14"/>
      <c r="GO17" s="14"/>
      <c r="GP17" s="26"/>
      <c r="GQ17" s="13"/>
      <c r="GR17" s="14"/>
      <c r="GS17" s="14"/>
      <c r="GT17" s="14"/>
      <c r="GU17" s="14"/>
      <c r="GV17" s="14"/>
      <c r="GW17" s="13"/>
      <c r="GX17" s="14"/>
      <c r="GY17" s="14"/>
      <c r="GZ17" s="14"/>
      <c r="HA17" s="14"/>
      <c r="HB17" s="26"/>
      <c r="HC17" s="14"/>
      <c r="HD17" s="167"/>
      <c r="HE17" s="168"/>
      <c r="HF17" s="168"/>
      <c r="HG17" s="168"/>
      <c r="HH17" s="168"/>
      <c r="HI17" s="168"/>
      <c r="HJ17" s="168"/>
      <c r="HK17" s="168"/>
      <c r="HL17" s="168"/>
      <c r="HM17" s="168"/>
      <c r="HN17" s="168"/>
      <c r="HO17" s="168"/>
      <c r="HP17" s="168"/>
      <c r="HQ17" s="168"/>
      <c r="HR17" s="168"/>
      <c r="HS17" s="168"/>
      <c r="HT17" s="168"/>
      <c r="HU17" s="168"/>
      <c r="HV17" s="168"/>
      <c r="HW17" s="168"/>
      <c r="HX17" s="105"/>
      <c r="HY17" s="139"/>
      <c r="HZ17" s="133"/>
      <c r="IA17" s="133"/>
      <c r="IB17" s="133"/>
      <c r="IC17" s="133"/>
      <c r="ID17" s="133"/>
      <c r="IE17" s="133"/>
      <c r="IF17" s="133"/>
      <c r="IG17" s="133"/>
      <c r="IH17" s="134"/>
      <c r="II17" s="132"/>
      <c r="IJ17" s="133"/>
      <c r="IK17" s="133"/>
      <c r="IL17" s="133"/>
      <c r="IM17" s="133"/>
      <c r="IN17" s="133"/>
      <c r="IO17" s="133"/>
      <c r="IP17" s="134"/>
      <c r="IW17" s="6"/>
      <c r="IX17" s="6"/>
      <c r="IY17" s="6"/>
      <c r="IZ17" s="6"/>
      <c r="LK17" s="57"/>
      <c r="LL17" s="57"/>
      <c r="LM17" s="57"/>
      <c r="LN17" s="57"/>
      <c r="LO17" s="57"/>
      <c r="LP17" s="57"/>
      <c r="LQ17" s="57"/>
      <c r="LR17" s="57"/>
      <c r="LS17" s="57"/>
      <c r="LT17" s="57"/>
      <c r="LU17" s="57"/>
      <c r="LV17" s="57"/>
      <c r="LW17" s="57"/>
      <c r="LX17" s="57"/>
      <c r="LY17" s="57"/>
      <c r="LZ17" s="57"/>
      <c r="MA17" s="57"/>
      <c r="MB17" s="57"/>
      <c r="MC17" s="57"/>
      <c r="MD17" s="57"/>
      <c r="ME17" s="57"/>
      <c r="MF17" s="57"/>
      <c r="MG17" s="57"/>
      <c r="MH17" s="57"/>
      <c r="MI17" s="57"/>
      <c r="MJ17" s="57"/>
      <c r="MK17" s="57"/>
      <c r="ML17" s="57"/>
      <c r="MM17" s="57"/>
      <c r="MN17" s="57"/>
      <c r="MO17" s="57"/>
      <c r="MP17" s="57"/>
      <c r="MQ17" s="57"/>
      <c r="MR17" s="57"/>
      <c r="MS17" s="57"/>
      <c r="MT17" s="57"/>
      <c r="MU17" s="57"/>
      <c r="MV17" s="57"/>
      <c r="MW17" s="57"/>
      <c r="MX17" s="57"/>
      <c r="MY17" s="57"/>
      <c r="MZ17" s="57"/>
      <c r="NA17" s="57"/>
    </row>
    <row r="18" spans="1:365" s="8" customFormat="1" ht="13.9" customHeight="1" x14ac:dyDescent="0.25">
      <c r="B18" s="36" t="s">
        <v>23</v>
      </c>
      <c r="C18" s="24"/>
      <c r="D18" s="24"/>
      <c r="E18" s="24"/>
      <c r="F18" s="24"/>
      <c r="G18" s="24"/>
      <c r="H18" s="24"/>
      <c r="I18" s="24"/>
      <c r="J18" s="178" t="s">
        <v>4</v>
      </c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  <c r="AA18" s="179"/>
      <c r="AB18" s="179"/>
      <c r="AC18" s="179"/>
      <c r="AD18" s="179"/>
      <c r="AE18" s="179"/>
      <c r="AF18" s="179"/>
      <c r="AG18" s="179"/>
      <c r="AH18" s="179"/>
      <c r="AI18" s="179"/>
      <c r="AJ18" s="179"/>
      <c r="AK18" s="179"/>
      <c r="AL18" s="179"/>
      <c r="AM18" s="179"/>
      <c r="AN18" s="179"/>
      <c r="AO18" s="179"/>
      <c r="AP18" s="179"/>
      <c r="AQ18" s="179"/>
      <c r="AR18" s="179"/>
      <c r="AS18" s="179"/>
      <c r="AT18" s="34"/>
      <c r="AU18" s="169">
        <v>66</v>
      </c>
      <c r="AV18" s="170"/>
      <c r="AW18" s="170"/>
      <c r="AX18" s="170"/>
      <c r="AY18" s="171"/>
      <c r="AZ18" s="171"/>
      <c r="BA18" s="172"/>
      <c r="BB18" s="45"/>
      <c r="BC18" s="153">
        <v>2020</v>
      </c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5"/>
      <c r="BO18" s="153">
        <v>2021</v>
      </c>
      <c r="BP18" s="154"/>
      <c r="BQ18" s="154"/>
      <c r="BR18" s="154"/>
      <c r="BS18" s="154"/>
      <c r="BT18" s="154"/>
      <c r="BU18" s="154"/>
      <c r="BV18" s="154"/>
      <c r="BW18" s="154"/>
      <c r="BX18" s="154"/>
      <c r="BY18" s="154"/>
      <c r="BZ18" s="155"/>
      <c r="CA18" s="153">
        <v>2022</v>
      </c>
      <c r="CB18" s="154"/>
      <c r="CC18" s="154"/>
      <c r="CD18" s="154"/>
      <c r="CE18" s="154"/>
      <c r="CF18" s="154"/>
      <c r="CG18" s="154"/>
      <c r="CH18" s="154"/>
      <c r="CI18" s="154"/>
      <c r="CJ18" s="154"/>
      <c r="CK18" s="154"/>
      <c r="CL18" s="155"/>
      <c r="CM18" s="153">
        <v>2023</v>
      </c>
      <c r="CN18" s="154"/>
      <c r="CO18" s="154"/>
      <c r="CP18" s="154"/>
      <c r="CQ18" s="154"/>
      <c r="CR18" s="154"/>
      <c r="CS18" s="154"/>
      <c r="CT18" s="154"/>
      <c r="CU18" s="154"/>
      <c r="CV18" s="154"/>
      <c r="CW18" s="154"/>
      <c r="CX18" s="155"/>
      <c r="CY18" s="153">
        <v>2024</v>
      </c>
      <c r="CZ18" s="154"/>
      <c r="DA18" s="154"/>
      <c r="DB18" s="154"/>
      <c r="DC18" s="154"/>
      <c r="DD18" s="154"/>
      <c r="DE18" s="154"/>
      <c r="DF18" s="154"/>
      <c r="DG18" s="154"/>
      <c r="DH18" s="154"/>
      <c r="DI18" s="154"/>
      <c r="DJ18" s="155"/>
      <c r="DK18" s="153">
        <v>2025</v>
      </c>
      <c r="DL18" s="154"/>
      <c r="DM18" s="154"/>
      <c r="DN18" s="154"/>
      <c r="DO18" s="154"/>
      <c r="DP18" s="154"/>
      <c r="DQ18" s="154"/>
      <c r="DR18" s="154"/>
      <c r="DS18" s="154"/>
      <c r="DT18" s="154"/>
      <c r="DU18" s="154"/>
      <c r="DV18" s="155"/>
      <c r="DW18" s="153">
        <v>2026</v>
      </c>
      <c r="DX18" s="154"/>
      <c r="DY18" s="154"/>
      <c r="DZ18" s="154"/>
      <c r="EA18" s="154"/>
      <c r="EB18" s="154"/>
      <c r="EC18" s="154"/>
      <c r="ED18" s="154"/>
      <c r="EE18" s="154"/>
      <c r="EF18" s="154"/>
      <c r="EG18" s="154"/>
      <c r="EH18" s="155"/>
      <c r="EI18" s="153">
        <v>2027</v>
      </c>
      <c r="EJ18" s="154"/>
      <c r="EK18" s="154"/>
      <c r="EL18" s="154"/>
      <c r="EM18" s="154"/>
      <c r="EN18" s="154"/>
      <c r="EO18" s="154"/>
      <c r="EP18" s="154"/>
      <c r="EQ18" s="154"/>
      <c r="ER18" s="154"/>
      <c r="ES18" s="154"/>
      <c r="ET18" s="155"/>
      <c r="EU18" s="153">
        <v>2028</v>
      </c>
      <c r="EV18" s="154"/>
      <c r="EW18" s="154"/>
      <c r="EX18" s="154"/>
      <c r="EY18" s="154"/>
      <c r="EZ18" s="154"/>
      <c r="FA18" s="154"/>
      <c r="FB18" s="154"/>
      <c r="FC18" s="154"/>
      <c r="FD18" s="154"/>
      <c r="FE18" s="154"/>
      <c r="FF18" s="155"/>
      <c r="FG18" s="153">
        <v>2029</v>
      </c>
      <c r="FH18" s="154"/>
      <c r="FI18" s="154"/>
      <c r="FJ18" s="154"/>
      <c r="FK18" s="154"/>
      <c r="FL18" s="154"/>
      <c r="FM18" s="154"/>
      <c r="FN18" s="154"/>
      <c r="FO18" s="154"/>
      <c r="FP18" s="154"/>
      <c r="FQ18" s="154"/>
      <c r="FR18" s="155"/>
      <c r="FS18" s="153">
        <v>2030</v>
      </c>
      <c r="FT18" s="154"/>
      <c r="FU18" s="154"/>
      <c r="FV18" s="154"/>
      <c r="FW18" s="154"/>
      <c r="FX18" s="154"/>
      <c r="FY18" s="154"/>
      <c r="FZ18" s="154"/>
      <c r="GA18" s="154"/>
      <c r="GB18" s="154"/>
      <c r="GC18" s="154"/>
      <c r="GD18" s="155"/>
      <c r="GE18" s="153">
        <v>2031</v>
      </c>
      <c r="GF18" s="154"/>
      <c r="GG18" s="154"/>
      <c r="GH18" s="154"/>
      <c r="GI18" s="154"/>
      <c r="GJ18" s="154"/>
      <c r="GK18" s="154"/>
      <c r="GL18" s="154"/>
      <c r="GM18" s="154"/>
      <c r="GN18" s="154"/>
      <c r="GO18" s="154"/>
      <c r="GP18" s="155"/>
      <c r="GQ18" s="153">
        <v>2032</v>
      </c>
      <c r="GR18" s="154"/>
      <c r="GS18" s="154"/>
      <c r="GT18" s="154"/>
      <c r="GU18" s="154"/>
      <c r="GV18" s="154"/>
      <c r="GW18" s="154"/>
      <c r="GX18" s="154"/>
      <c r="GY18" s="154"/>
      <c r="GZ18" s="154"/>
      <c r="HA18" s="154"/>
      <c r="HB18" s="155"/>
      <c r="HD18" s="106" t="s">
        <v>35</v>
      </c>
      <c r="HE18" s="33"/>
      <c r="HF18" s="107"/>
      <c r="HG18" s="107"/>
      <c r="HH18" s="107"/>
      <c r="HI18" s="107"/>
      <c r="HJ18" s="107"/>
      <c r="HK18" s="107"/>
      <c r="HL18" s="107"/>
      <c r="HM18" s="107"/>
      <c r="HN18" s="107"/>
      <c r="HO18" s="107"/>
      <c r="HP18" s="107"/>
      <c r="HQ18" s="107"/>
      <c r="HR18" s="107"/>
      <c r="HS18" s="107"/>
      <c r="HT18" s="107"/>
      <c r="HU18" s="107"/>
      <c r="HV18" s="107"/>
      <c r="HW18" s="107"/>
      <c r="HX18" s="107"/>
      <c r="HY18" s="107"/>
      <c r="HZ18" s="107"/>
      <c r="IA18" s="106"/>
      <c r="IB18" s="106"/>
      <c r="IC18" s="213" t="s">
        <v>33</v>
      </c>
      <c r="ID18" s="162"/>
      <c r="IE18" s="162"/>
      <c r="IF18" s="162"/>
      <c r="IG18" s="162"/>
      <c r="IH18" s="162"/>
      <c r="II18" s="162"/>
      <c r="IJ18" s="214" t="s">
        <v>34</v>
      </c>
      <c r="IK18" s="162"/>
      <c r="IL18" s="162"/>
      <c r="IM18" s="162"/>
      <c r="IN18" s="162"/>
      <c r="IO18" s="162"/>
      <c r="IP18" s="162"/>
      <c r="IQ18" s="6"/>
      <c r="IR18" s="6"/>
      <c r="IS18" s="6"/>
      <c r="IT18" s="6"/>
      <c r="IU18" s="6"/>
      <c r="IV18" s="6"/>
      <c r="IW18" s="6"/>
      <c r="IX18" s="6"/>
      <c r="IY18" s="6"/>
      <c r="IZ18" s="6"/>
      <c r="LK18" s="58"/>
      <c r="LL18" s="58"/>
      <c r="LM18" s="58"/>
      <c r="LN18" s="58"/>
      <c r="LO18" s="58"/>
      <c r="LP18" s="58"/>
      <c r="LQ18" s="58"/>
      <c r="LR18" s="58"/>
      <c r="LS18" s="58"/>
      <c r="LT18" s="58"/>
      <c r="LU18" s="58"/>
      <c r="LV18" s="58"/>
      <c r="LW18" s="58"/>
      <c r="LX18" s="58"/>
      <c r="LY18" s="58"/>
      <c r="LZ18" s="58"/>
      <c r="MA18" s="58"/>
      <c r="MB18" s="58"/>
      <c r="MC18" s="58"/>
      <c r="MD18" s="58"/>
      <c r="ME18" s="58"/>
      <c r="MF18" s="58"/>
      <c r="MG18" s="58"/>
      <c r="MH18" s="58"/>
      <c r="MI18" s="58"/>
      <c r="MJ18" s="58"/>
      <c r="MK18" s="58"/>
      <c r="ML18" s="58"/>
      <c r="MM18" s="58"/>
      <c r="MN18" s="58"/>
      <c r="MO18" s="58"/>
      <c r="MP18" s="58"/>
      <c r="MQ18" s="58"/>
      <c r="MR18" s="58"/>
      <c r="MS18" s="58"/>
      <c r="MT18" s="58"/>
      <c r="MU18" s="58"/>
      <c r="MV18" s="58"/>
      <c r="MW18" s="58"/>
      <c r="MX18" s="58"/>
      <c r="MY18" s="58"/>
      <c r="MZ18" s="58"/>
      <c r="NA18" s="58"/>
    </row>
    <row r="19" spans="1:365" ht="12" customHeight="1" x14ac:dyDescent="0.25">
      <c r="B19" s="6"/>
      <c r="AI19" s="25"/>
      <c r="AJ19" s="44"/>
      <c r="AK19" s="44"/>
      <c r="AL19" s="44"/>
      <c r="AM19" s="44"/>
      <c r="AN19" s="44"/>
      <c r="AO19" s="44"/>
      <c r="AP19" s="44"/>
      <c r="AQ19" s="44"/>
      <c r="BB19" s="1">
        <v>11</v>
      </c>
      <c r="BC19" s="1">
        <v>12</v>
      </c>
      <c r="BD19" s="1">
        <v>13</v>
      </c>
      <c r="BE19" s="1">
        <v>14</v>
      </c>
      <c r="BF19" s="1">
        <v>15</v>
      </c>
      <c r="BG19" s="1">
        <v>16</v>
      </c>
      <c r="BH19" s="1">
        <v>17</v>
      </c>
      <c r="BI19" s="1">
        <v>18</v>
      </c>
      <c r="BJ19" s="1">
        <v>19</v>
      </c>
      <c r="BK19" s="1">
        <v>20</v>
      </c>
      <c r="BL19" s="1">
        <v>21</v>
      </c>
      <c r="BM19" s="1">
        <v>22</v>
      </c>
      <c r="BN19" s="1">
        <v>23</v>
      </c>
      <c r="BO19" s="1">
        <v>24</v>
      </c>
      <c r="BP19" s="1">
        <v>25</v>
      </c>
      <c r="BQ19" s="1">
        <v>26</v>
      </c>
      <c r="BR19" s="1">
        <v>27</v>
      </c>
      <c r="BS19" s="1">
        <v>28</v>
      </c>
      <c r="BT19" s="1">
        <v>29</v>
      </c>
      <c r="BU19" s="1">
        <v>30</v>
      </c>
      <c r="BV19" s="1">
        <v>31</v>
      </c>
      <c r="BW19" s="1">
        <v>32</v>
      </c>
      <c r="BX19" s="1">
        <v>33</v>
      </c>
      <c r="BY19" s="1">
        <v>34</v>
      </c>
      <c r="BZ19" s="1">
        <v>35</v>
      </c>
      <c r="CA19" s="1">
        <v>36</v>
      </c>
      <c r="CB19" s="1">
        <v>37</v>
      </c>
      <c r="CC19" s="1">
        <v>38</v>
      </c>
      <c r="CD19" s="1">
        <v>39</v>
      </c>
      <c r="CE19" s="1">
        <v>40</v>
      </c>
      <c r="CF19" s="1">
        <v>41</v>
      </c>
      <c r="CG19" s="1">
        <v>42</v>
      </c>
      <c r="CH19" s="1">
        <v>43</v>
      </c>
      <c r="CI19" s="1">
        <v>44</v>
      </c>
      <c r="CJ19" s="1">
        <v>45</v>
      </c>
      <c r="CK19" s="1">
        <v>46</v>
      </c>
      <c r="CL19" s="1">
        <v>47</v>
      </c>
      <c r="CM19" s="1">
        <v>48</v>
      </c>
      <c r="CN19" s="1">
        <v>49</v>
      </c>
      <c r="CO19" s="1">
        <v>50</v>
      </c>
      <c r="CP19" s="1">
        <v>51</v>
      </c>
      <c r="CQ19" s="1">
        <v>52</v>
      </c>
      <c r="CR19" s="1">
        <v>53</v>
      </c>
      <c r="CS19" s="1">
        <v>54</v>
      </c>
      <c r="CT19" s="1">
        <v>55</v>
      </c>
      <c r="CU19" s="1">
        <v>56</v>
      </c>
      <c r="CV19" s="1">
        <v>57</v>
      </c>
      <c r="CW19" s="1">
        <v>58</v>
      </c>
      <c r="CX19" s="1">
        <v>59</v>
      </c>
      <c r="CY19" s="1">
        <v>60</v>
      </c>
      <c r="HC19" s="1">
        <v>168</v>
      </c>
      <c r="HE19" s="27"/>
      <c r="HF19" s="27"/>
      <c r="HG19" s="21"/>
      <c r="HH19" s="21"/>
      <c r="HI19" s="21"/>
      <c r="HJ19" s="21"/>
      <c r="HK19" s="21"/>
      <c r="HL19" s="21"/>
      <c r="HN19" s="21"/>
      <c r="HO19" s="21"/>
      <c r="HP19" s="21"/>
      <c r="HQ19" s="21"/>
      <c r="HR19" s="27"/>
      <c r="HS19" s="21"/>
      <c r="HT19" s="21"/>
      <c r="HU19" s="21"/>
      <c r="HV19" s="21"/>
      <c r="HW19" s="21"/>
      <c r="HX19" s="21"/>
      <c r="IR19" s="30"/>
      <c r="IS19" s="6"/>
      <c r="IT19" s="6"/>
      <c r="IU19" s="6"/>
      <c r="IV19" s="6"/>
      <c r="IW19" s="6"/>
      <c r="IX19" s="6"/>
      <c r="IY19" s="6"/>
      <c r="IZ19" s="6"/>
      <c r="JD19" s="49"/>
      <c r="JE19" s="50"/>
      <c r="JF19" s="51"/>
      <c r="JG19" s="108"/>
      <c r="JH19" s="108"/>
      <c r="JI19" s="108"/>
      <c r="JJ19" s="108"/>
      <c r="JK19" s="108"/>
      <c r="JL19" s="108"/>
      <c r="JM19" s="108"/>
      <c r="JN19" s="108"/>
      <c r="JO19" s="108"/>
      <c r="JP19" s="108"/>
      <c r="JQ19" s="108"/>
      <c r="JR19" s="108"/>
      <c r="JS19" s="108"/>
      <c r="JT19" s="108"/>
      <c r="JU19" s="108"/>
      <c r="JV19" s="108"/>
      <c r="JW19" s="108"/>
      <c r="JX19" s="108"/>
      <c r="JY19" s="108"/>
      <c r="JZ19" s="108"/>
      <c r="KA19" s="108"/>
      <c r="KB19" s="108"/>
      <c r="KC19" s="108"/>
      <c r="KD19" s="108"/>
      <c r="KE19" s="108"/>
      <c r="KF19" s="108"/>
      <c r="KG19" s="108"/>
      <c r="KH19" s="108"/>
      <c r="KI19" s="108"/>
      <c r="KJ19" s="108"/>
      <c r="KK19" s="108"/>
      <c r="KL19" s="108"/>
      <c r="KM19" s="108"/>
      <c r="KN19" s="108"/>
      <c r="KO19" s="108"/>
      <c r="KP19" s="108"/>
      <c r="KQ19" s="108"/>
      <c r="KR19" s="108"/>
      <c r="KS19" s="108"/>
      <c r="KT19" s="108"/>
      <c r="KU19" s="108"/>
      <c r="KV19" s="108"/>
      <c r="KW19" s="108"/>
      <c r="KX19" s="108"/>
      <c r="KY19" s="108"/>
      <c r="KZ19" s="108"/>
      <c r="LA19" s="108"/>
      <c r="LB19" s="108"/>
      <c r="LC19" s="108"/>
      <c r="LD19" s="108"/>
      <c r="LE19" s="108"/>
      <c r="LF19" s="108"/>
      <c r="LG19" s="108"/>
      <c r="LH19" s="108"/>
      <c r="LI19" s="108"/>
      <c r="LJ19" s="108"/>
      <c r="LK19" s="109"/>
      <c r="LL19" s="109"/>
      <c r="LM19" s="109"/>
      <c r="LN19" s="109"/>
      <c r="LO19" s="109"/>
      <c r="LP19" s="109"/>
      <c r="LQ19" s="109"/>
      <c r="LR19" s="109"/>
      <c r="LS19" s="109"/>
      <c r="LT19" s="109"/>
      <c r="LU19" s="109"/>
      <c r="LV19" s="109"/>
      <c r="LW19" s="110"/>
    </row>
    <row r="20" spans="1:365" s="33" customFormat="1" ht="14.1" hidden="1" customHeight="1" x14ac:dyDescent="0.25">
      <c r="B20" s="111"/>
      <c r="AK20" s="123"/>
      <c r="AL20" s="124"/>
      <c r="AM20" s="124"/>
      <c r="AN20" s="124"/>
      <c r="AO20" s="124"/>
      <c r="AP20" s="124"/>
      <c r="AQ20" s="124"/>
      <c r="AR20" s="124"/>
      <c r="AS20" s="124"/>
      <c r="AT20" s="124"/>
      <c r="AU20" s="124"/>
      <c r="AV20" s="124"/>
      <c r="AW20" s="124"/>
      <c r="AX20" s="124"/>
      <c r="AY20" s="124"/>
      <c r="AZ20" s="124"/>
      <c r="BA20" s="125"/>
      <c r="BB20" s="112"/>
      <c r="IV20" s="48"/>
      <c r="IW20" s="14"/>
      <c r="IX20" s="14"/>
      <c r="IY20" s="14"/>
      <c r="IZ20" s="14"/>
      <c r="LK20" s="113"/>
      <c r="LL20" s="113"/>
      <c r="LM20" s="113"/>
      <c r="LN20" s="113"/>
      <c r="LO20" s="113"/>
      <c r="LP20" s="113"/>
      <c r="LQ20" s="113"/>
      <c r="LR20" s="113"/>
      <c r="LS20" s="113"/>
      <c r="LT20" s="113"/>
      <c r="LU20" s="113"/>
      <c r="LV20" s="113"/>
      <c r="LW20" s="113"/>
      <c r="LX20" s="113"/>
      <c r="LY20" s="113"/>
      <c r="LZ20" s="113"/>
      <c r="MA20" s="113"/>
      <c r="MB20" s="113"/>
      <c r="MC20" s="113"/>
      <c r="MD20" s="113"/>
      <c r="ME20" s="113"/>
      <c r="MF20" s="113"/>
      <c r="MG20" s="113"/>
      <c r="MH20" s="113"/>
      <c r="MI20" s="113"/>
      <c r="MJ20" s="113"/>
      <c r="MK20" s="113"/>
      <c r="ML20" s="113"/>
      <c r="MM20" s="113"/>
      <c r="MN20" s="113"/>
      <c r="MO20" s="113"/>
      <c r="MP20" s="113"/>
      <c r="MQ20" s="113"/>
      <c r="MR20" s="113"/>
      <c r="MS20" s="113"/>
      <c r="MT20" s="113"/>
      <c r="MU20" s="113"/>
      <c r="MV20" s="113"/>
      <c r="MW20" s="113"/>
      <c r="MX20" s="113"/>
      <c r="MY20" s="113"/>
      <c r="MZ20" s="113"/>
      <c r="NA20" s="113"/>
    </row>
    <row r="21" spans="1:365" s="33" customFormat="1" ht="13.9" customHeight="1" x14ac:dyDescent="0.25">
      <c r="B21" s="14"/>
      <c r="G21" s="114"/>
      <c r="H21" s="115"/>
      <c r="I21" s="115"/>
      <c r="J21" s="115"/>
      <c r="K21" s="115"/>
      <c r="L21" s="115"/>
      <c r="M21" s="115"/>
      <c r="N21" s="115"/>
      <c r="O21" s="115"/>
      <c r="P21" s="116"/>
      <c r="Q21" s="112"/>
      <c r="R21" s="112"/>
      <c r="S21" s="117"/>
      <c r="T21" s="117"/>
      <c r="AK21" s="156"/>
      <c r="AL21" s="157"/>
      <c r="AM21" s="157"/>
      <c r="AN21" s="157"/>
      <c r="AO21" s="157"/>
      <c r="AP21" s="157"/>
      <c r="AQ21" s="157"/>
      <c r="AR21" s="157"/>
      <c r="AS21" s="158"/>
      <c r="AT21" s="158"/>
      <c r="AU21" s="158"/>
      <c r="AV21" s="158"/>
      <c r="AW21" s="158"/>
      <c r="AX21" s="158"/>
      <c r="AY21" s="158"/>
      <c r="AZ21" s="158"/>
      <c r="BA21" s="158"/>
      <c r="CZ21" s="60" t="str">
        <f>IF(AND(OR(' '!J16="es fehlen noch Monate",' '!J16="kann nicht erfüllt werden"),OR(' '!J18="ist erfüllt",' '!J18="es fehlen noch Monate")),"Angaben zu den Versicherungszeiten sind nicht möglich","")</f>
        <v/>
      </c>
      <c r="HB21" s="61" t="str">
        <f>ReBeg!J16</f>
        <v/>
      </c>
      <c r="HD21" s="159"/>
      <c r="HE21" s="160"/>
      <c r="HF21" s="160"/>
      <c r="HG21" s="160"/>
      <c r="HH21" s="160"/>
      <c r="HI21" s="160"/>
      <c r="HJ21" s="160"/>
      <c r="HK21" s="160"/>
      <c r="HL21" s="160"/>
      <c r="HM21" s="160"/>
      <c r="HN21" s="160"/>
      <c r="HO21" s="160"/>
      <c r="HP21" s="160"/>
      <c r="HQ21" s="160"/>
      <c r="HR21" s="160"/>
      <c r="HS21" s="160"/>
      <c r="HT21" s="160"/>
      <c r="HU21" s="160"/>
      <c r="HV21" s="160"/>
      <c r="HW21" s="160"/>
      <c r="HX21" s="118"/>
      <c r="HY21" s="14"/>
      <c r="HZ21" s="14"/>
      <c r="IW21" s="14"/>
      <c r="IX21" s="14"/>
      <c r="IY21" s="14"/>
      <c r="IZ21" s="14"/>
      <c r="JA21" s="119"/>
      <c r="LK21" s="113"/>
      <c r="LL21" s="113"/>
      <c r="LM21" s="113"/>
      <c r="LN21" s="113"/>
      <c r="LO21" s="113"/>
      <c r="LP21" s="113"/>
      <c r="LQ21" s="113"/>
      <c r="LR21" s="113"/>
      <c r="LS21" s="113"/>
      <c r="LT21" s="113"/>
      <c r="LU21" s="113"/>
      <c r="LV21" s="113"/>
      <c r="LW21" s="113"/>
      <c r="LX21" s="113"/>
      <c r="LY21" s="113"/>
      <c r="LZ21" s="113"/>
      <c r="MA21" s="113"/>
      <c r="MB21" s="113"/>
      <c r="MC21" s="113"/>
      <c r="MD21" s="113"/>
      <c r="ME21" s="113"/>
      <c r="MF21" s="113"/>
      <c r="MG21" s="113"/>
      <c r="MH21" s="113"/>
      <c r="MI21" s="113"/>
      <c r="MJ21" s="113"/>
      <c r="MK21" s="113"/>
      <c r="ML21" s="113"/>
      <c r="MM21" s="113"/>
      <c r="MN21" s="113"/>
      <c r="MO21" s="113"/>
      <c r="MP21" s="113"/>
      <c r="MQ21" s="113"/>
      <c r="MR21" s="113"/>
      <c r="MS21" s="113"/>
      <c r="MT21" s="113"/>
      <c r="MU21" s="113"/>
      <c r="MV21" s="113"/>
      <c r="MW21" s="113"/>
      <c r="MX21" s="113"/>
      <c r="MY21" s="113"/>
      <c r="MZ21" s="113"/>
      <c r="NA21" s="113"/>
    </row>
    <row r="22" spans="1:365" s="107" customFormat="1" ht="14.1" customHeight="1" x14ac:dyDescent="0.2">
      <c r="A22" s="1"/>
      <c r="B22" s="54" t="s">
        <v>63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LK22" s="120"/>
      <c r="LL22" s="120"/>
      <c r="LM22" s="120"/>
      <c r="LN22" s="120"/>
      <c r="LO22" s="120"/>
      <c r="LP22" s="120"/>
      <c r="LQ22" s="120"/>
      <c r="LR22" s="120"/>
      <c r="LS22" s="120"/>
      <c r="LT22" s="120"/>
      <c r="LU22" s="120"/>
      <c r="LV22" s="120"/>
      <c r="LW22" s="120"/>
      <c r="LX22" s="120"/>
      <c r="LY22" s="120"/>
      <c r="LZ22" s="120"/>
      <c r="MA22" s="120"/>
      <c r="MB22" s="120"/>
      <c r="MC22" s="120"/>
      <c r="MD22" s="120"/>
      <c r="ME22" s="120"/>
      <c r="MF22" s="120"/>
      <c r="MG22" s="120"/>
      <c r="MH22" s="120"/>
      <c r="MI22" s="120"/>
      <c r="MJ22" s="120"/>
      <c r="MK22" s="120"/>
      <c r="ML22" s="120"/>
      <c r="MM22" s="120"/>
      <c r="MN22" s="120"/>
      <c r="MO22" s="120"/>
      <c r="MP22" s="120"/>
      <c r="MQ22" s="120"/>
      <c r="MR22" s="120"/>
      <c r="MS22" s="120"/>
      <c r="MT22" s="120"/>
      <c r="MU22" s="120"/>
      <c r="MV22" s="120"/>
      <c r="MW22" s="120"/>
      <c r="MX22" s="120"/>
      <c r="MY22" s="120"/>
      <c r="MZ22" s="120"/>
      <c r="NA22" s="120"/>
    </row>
    <row r="23" spans="1:365" s="33" customFormat="1" ht="14.1" customHeight="1" x14ac:dyDescent="0.2">
      <c r="A23" s="1"/>
      <c r="B23" s="54" t="s">
        <v>64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D23" s="1" t="s">
        <v>1</v>
      </c>
      <c r="JE23" s="1" t="s">
        <v>3</v>
      </c>
      <c r="JF23" s="1" t="s">
        <v>39</v>
      </c>
      <c r="JG23" s="54" t="s">
        <v>30</v>
      </c>
      <c r="JH23" s="7" t="s">
        <v>45</v>
      </c>
      <c r="JI23" s="7"/>
      <c r="JJ23" s="7"/>
      <c r="JK23" s="7"/>
      <c r="JL23" s="7"/>
      <c r="JM23" s="7"/>
      <c r="JN23" s="7"/>
      <c r="JO23" s="7"/>
      <c r="JP23" s="7"/>
      <c r="JQ23" s="7"/>
      <c r="JR23" s="7"/>
      <c r="JS23" s="7"/>
      <c r="JT23" s="7"/>
      <c r="JU23" s="7"/>
      <c r="JV23" s="7"/>
      <c r="JW23" s="7"/>
      <c r="JX23" s="7"/>
      <c r="JY23" s="7"/>
      <c r="JZ23" s="7"/>
      <c r="KA23" s="7"/>
      <c r="KB23" s="7"/>
      <c r="KC23" s="7"/>
      <c r="KD23" s="7"/>
      <c r="KE23" s="7"/>
      <c r="KF23" s="7"/>
      <c r="KG23" s="7"/>
      <c r="KH23" s="7"/>
      <c r="KI23" s="7"/>
      <c r="KJ23" s="7"/>
      <c r="KK23" s="7"/>
      <c r="KL23" s="7"/>
      <c r="KM23" s="7"/>
      <c r="KN23" s="7"/>
      <c r="KO23" s="7"/>
      <c r="KP23" s="7"/>
      <c r="KQ23" s="7"/>
      <c r="KR23" s="7"/>
      <c r="KS23" s="7"/>
      <c r="KT23" s="7"/>
      <c r="KU23" s="7"/>
      <c r="KV23" s="7"/>
      <c r="KW23" s="7"/>
      <c r="KX23" s="7"/>
      <c r="KY23" s="7"/>
      <c r="KZ23" s="7"/>
      <c r="LA23" s="7"/>
      <c r="LB23" s="7"/>
      <c r="LC23" s="7"/>
      <c r="LD23" s="7"/>
      <c r="LE23" s="7"/>
      <c r="LF23" s="7"/>
      <c r="LG23" s="7"/>
      <c r="LH23" s="7"/>
      <c r="LI23" s="7"/>
      <c r="LJ23" s="7"/>
      <c r="LK23" s="113"/>
      <c r="LL23" s="113"/>
      <c r="LM23" s="113"/>
      <c r="LN23" s="113"/>
      <c r="LO23" s="113"/>
      <c r="LP23" s="113"/>
      <c r="LQ23" s="113"/>
      <c r="LR23" s="113"/>
      <c r="LS23" s="113"/>
      <c r="LT23" s="113"/>
      <c r="LU23" s="113"/>
      <c r="LV23" s="113"/>
      <c r="LW23" s="113"/>
      <c r="LX23" s="113"/>
      <c r="LY23" s="113"/>
      <c r="LZ23" s="113"/>
      <c r="MA23" s="113"/>
      <c r="MB23" s="113"/>
      <c r="MC23" s="113"/>
      <c r="MD23" s="113"/>
      <c r="ME23" s="113"/>
      <c r="MF23" s="113"/>
      <c r="MG23" s="113"/>
      <c r="MH23" s="113"/>
      <c r="MI23" s="113"/>
      <c r="MJ23" s="113"/>
      <c r="MK23" s="113"/>
      <c r="ML23" s="113"/>
      <c r="MM23" s="113"/>
      <c r="MN23" s="113"/>
      <c r="MO23" s="113"/>
      <c r="MP23" s="113"/>
      <c r="MQ23" s="113"/>
      <c r="MR23" s="113"/>
      <c r="MS23" s="113"/>
      <c r="MT23" s="113"/>
      <c r="MU23" s="113"/>
      <c r="MV23" s="113"/>
      <c r="MW23" s="113"/>
      <c r="MX23" s="113"/>
      <c r="MY23" s="113"/>
      <c r="MZ23" s="113"/>
      <c r="NA23" s="113"/>
    </row>
    <row r="24" spans="1:365" s="33" customFormat="1" ht="14.1" customHeight="1" x14ac:dyDescent="0.2">
      <c r="A24" s="1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D24" s="1" t="s">
        <v>0</v>
      </c>
      <c r="JE24" s="1" t="s">
        <v>4</v>
      </c>
      <c r="JF24" s="33" t="s">
        <v>38</v>
      </c>
      <c r="JG24" s="17">
        <v>43830</v>
      </c>
      <c r="JH24" s="17">
        <v>43465</v>
      </c>
      <c r="JI24" s="17"/>
      <c r="JJ24" s="17"/>
      <c r="JK24" s="17"/>
      <c r="JL24" s="17"/>
      <c r="JM24" s="17"/>
      <c r="JN24" s="17"/>
      <c r="JO24" s="17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17"/>
      <c r="KE24" s="17"/>
      <c r="KF24" s="17"/>
      <c r="KG24" s="17"/>
      <c r="KH24" s="17"/>
      <c r="KI24" s="17"/>
      <c r="KJ24" s="17"/>
      <c r="KK24" s="17"/>
      <c r="KL24" s="17"/>
      <c r="KM24" s="17"/>
      <c r="KN24" s="17"/>
      <c r="KO24" s="17"/>
      <c r="KP24" s="17"/>
      <c r="KQ24" s="17"/>
      <c r="KR24" s="17"/>
      <c r="KS24" s="17"/>
      <c r="KT24" s="17"/>
      <c r="KU24" s="17"/>
      <c r="KV24" s="17"/>
      <c r="KW24" s="17"/>
      <c r="KX24" s="17"/>
      <c r="KY24" s="17"/>
      <c r="KZ24" s="17"/>
      <c r="LA24" s="17"/>
      <c r="LB24" s="17"/>
      <c r="LC24" s="17"/>
      <c r="LD24" s="17"/>
      <c r="LE24" s="17"/>
      <c r="LF24" s="17"/>
      <c r="LG24" s="17"/>
      <c r="LH24" s="17"/>
      <c r="LI24" s="17"/>
      <c r="LJ24" s="17"/>
      <c r="LK24" s="113"/>
      <c r="LL24" s="113"/>
      <c r="LM24" s="113"/>
      <c r="LN24" s="113"/>
      <c r="LO24" s="113"/>
      <c r="LP24" s="113"/>
      <c r="LQ24" s="113"/>
      <c r="LR24" s="113"/>
      <c r="LS24" s="113"/>
      <c r="LT24" s="113"/>
      <c r="LU24" s="113"/>
      <c r="LV24" s="113"/>
      <c r="LW24" s="113"/>
      <c r="LX24" s="113"/>
      <c r="LY24" s="113"/>
      <c r="LZ24" s="113"/>
      <c r="MA24" s="113"/>
      <c r="MB24" s="113"/>
      <c r="MC24" s="113"/>
      <c r="MD24" s="113"/>
      <c r="ME24" s="113"/>
      <c r="MF24" s="113"/>
      <c r="MG24" s="113"/>
      <c r="MH24" s="113"/>
      <c r="MI24" s="113"/>
      <c r="MJ24" s="113"/>
      <c r="MK24" s="113"/>
      <c r="ML24" s="113"/>
      <c r="MM24" s="113"/>
      <c r="MN24" s="113"/>
      <c r="MO24" s="113"/>
      <c r="MP24" s="113"/>
      <c r="MQ24" s="113"/>
      <c r="MR24" s="113"/>
      <c r="MS24" s="113"/>
      <c r="MT24" s="113"/>
      <c r="MU24" s="113"/>
      <c r="MV24" s="113"/>
      <c r="MW24" s="113"/>
      <c r="MX24" s="113"/>
      <c r="MY24" s="113"/>
      <c r="MZ24" s="113"/>
      <c r="NA24" s="113"/>
    </row>
    <row r="25" spans="1:365" s="33" customFormat="1" ht="6.6" customHeight="1" thickBot="1" x14ac:dyDescent="0.25">
      <c r="A25" s="1"/>
      <c r="B25" s="66"/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/>
      <c r="AD25" s="66"/>
      <c r="AE25" s="66"/>
      <c r="AF25" s="66"/>
      <c r="AG25" s="66"/>
      <c r="AH25" s="66"/>
      <c r="AI25" s="66"/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/>
      <c r="BJ25" s="66"/>
      <c r="BK25" s="66"/>
      <c r="BL25" s="66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6"/>
      <c r="CA25" s="66"/>
      <c r="CB25" s="66"/>
      <c r="CC25" s="66"/>
      <c r="CD25" s="66"/>
      <c r="CE25" s="66"/>
      <c r="CF25" s="66"/>
      <c r="CG25" s="66"/>
      <c r="CH25" s="66"/>
      <c r="CI25" s="66"/>
      <c r="CJ25" s="66"/>
      <c r="CK25" s="66"/>
      <c r="CL25" s="66"/>
      <c r="CM25" s="66"/>
      <c r="CN25" s="66"/>
      <c r="CO25" s="66"/>
      <c r="CP25" s="66"/>
      <c r="CQ25" s="66"/>
      <c r="CR25" s="66"/>
      <c r="CS25" s="66"/>
      <c r="CT25" s="66"/>
      <c r="CU25" s="66"/>
      <c r="CV25" s="66"/>
      <c r="CW25" s="66"/>
      <c r="CX25" s="66"/>
      <c r="CY25" s="66"/>
      <c r="CZ25" s="66"/>
      <c r="DA25" s="66"/>
      <c r="DB25" s="67"/>
      <c r="DC25" s="66"/>
      <c r="DD25" s="66"/>
      <c r="DE25" s="66"/>
      <c r="DF25" s="66"/>
      <c r="DG25" s="66"/>
      <c r="DH25" s="66"/>
      <c r="DI25" s="66"/>
      <c r="DJ25" s="66"/>
      <c r="DK25" s="66"/>
      <c r="DL25" s="66"/>
      <c r="DM25" s="66"/>
      <c r="DN25" s="66"/>
      <c r="DO25" s="66"/>
      <c r="DP25" s="66"/>
      <c r="DQ25" s="66"/>
      <c r="DR25" s="66"/>
      <c r="DS25" s="66"/>
      <c r="DT25" s="66"/>
      <c r="DU25" s="66"/>
      <c r="DV25" s="66"/>
      <c r="DW25" s="66"/>
      <c r="DX25" s="66"/>
      <c r="DY25" s="66"/>
      <c r="DZ25" s="66"/>
      <c r="EA25" s="66"/>
      <c r="EB25" s="66"/>
      <c r="EC25" s="66"/>
      <c r="ED25" s="66"/>
      <c r="EE25" s="66"/>
      <c r="EF25" s="66"/>
      <c r="EG25" s="66"/>
      <c r="EH25" s="66"/>
      <c r="EI25" s="66"/>
      <c r="EJ25" s="66"/>
      <c r="EK25" s="66"/>
      <c r="EL25" s="66"/>
      <c r="EM25" s="66"/>
      <c r="EN25" s="66"/>
      <c r="EO25" s="66"/>
      <c r="EP25" s="66"/>
      <c r="EQ25" s="66"/>
      <c r="ER25" s="66"/>
      <c r="ES25" s="66"/>
      <c r="ET25" s="66"/>
      <c r="EU25" s="66"/>
      <c r="EV25" s="66"/>
      <c r="EW25" s="66"/>
      <c r="EX25" s="66"/>
      <c r="EY25" s="66"/>
      <c r="EZ25" s="66"/>
      <c r="FA25" s="66"/>
      <c r="FB25" s="66"/>
      <c r="FC25" s="66"/>
      <c r="FD25" s="66"/>
      <c r="FE25" s="66"/>
      <c r="FF25" s="66"/>
      <c r="FG25" s="66"/>
      <c r="FH25" s="66"/>
      <c r="FI25" s="66"/>
      <c r="FJ25" s="66"/>
      <c r="FK25" s="66"/>
      <c r="FL25" s="66"/>
      <c r="FM25" s="66"/>
      <c r="FN25" s="66"/>
      <c r="FO25" s="66"/>
      <c r="FP25" s="66"/>
      <c r="FQ25" s="66"/>
      <c r="FR25" s="66"/>
      <c r="FS25" s="66"/>
      <c r="FT25" s="66"/>
      <c r="FU25" s="66"/>
      <c r="FV25" s="66"/>
      <c r="FW25" s="66"/>
      <c r="FX25" s="66"/>
      <c r="FY25" s="66"/>
      <c r="FZ25" s="66"/>
      <c r="GA25" s="66"/>
      <c r="GB25" s="66"/>
      <c r="GC25" s="66"/>
      <c r="GD25" s="66"/>
      <c r="GE25" s="66"/>
      <c r="GF25" s="66"/>
      <c r="GG25" s="66"/>
      <c r="GH25" s="66"/>
      <c r="GI25" s="66"/>
      <c r="GJ25" s="66"/>
      <c r="GK25" s="66"/>
      <c r="GL25" s="66"/>
      <c r="GM25" s="66"/>
      <c r="GN25" s="66"/>
      <c r="GO25" s="66"/>
      <c r="GP25" s="66"/>
      <c r="GQ25" s="66"/>
      <c r="GR25" s="66"/>
      <c r="GS25" s="66"/>
      <c r="GT25" s="66"/>
      <c r="GU25" s="66"/>
      <c r="GV25" s="66"/>
      <c r="GW25" s="66"/>
      <c r="GX25" s="66"/>
      <c r="GY25" s="66"/>
      <c r="GZ25" s="66"/>
      <c r="HA25" s="66"/>
      <c r="HB25" s="66"/>
      <c r="HC25" s="66"/>
      <c r="HD25" s="66"/>
      <c r="HE25" s="66"/>
      <c r="HF25" s="66"/>
      <c r="HG25" s="66"/>
      <c r="HH25" s="66"/>
      <c r="HI25" s="66"/>
      <c r="HJ25" s="66"/>
      <c r="HK25" s="66"/>
      <c r="HL25" s="66"/>
      <c r="HM25" s="66"/>
      <c r="HN25" s="66"/>
      <c r="HO25" s="66"/>
      <c r="HP25" s="66"/>
      <c r="HQ25" s="66"/>
      <c r="HR25" s="66"/>
      <c r="HS25" s="66"/>
      <c r="HT25" s="66"/>
      <c r="HU25" s="66"/>
      <c r="HV25" s="66"/>
      <c r="HW25" s="66"/>
      <c r="HX25" s="66"/>
      <c r="HY25" s="66"/>
      <c r="HZ25" s="66"/>
      <c r="IA25" s="66"/>
      <c r="IB25" s="66"/>
      <c r="IC25" s="66"/>
      <c r="ID25" s="66"/>
      <c r="IE25" s="66"/>
      <c r="IF25" s="66"/>
      <c r="IG25" s="66"/>
      <c r="IH25" s="66"/>
      <c r="II25" s="66"/>
      <c r="IJ25" s="66"/>
      <c r="IK25" s="66"/>
      <c r="IL25" s="66"/>
      <c r="IM25" s="66"/>
      <c r="IN25" s="66"/>
      <c r="IO25" s="66"/>
      <c r="IP25" s="66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D25" s="1"/>
      <c r="JE25" s="1"/>
      <c r="JG25" s="17"/>
      <c r="JH25" s="17"/>
      <c r="JI25" s="17"/>
      <c r="JJ25" s="17"/>
      <c r="JK25" s="17"/>
      <c r="JL25" s="17"/>
      <c r="JM25" s="17"/>
      <c r="JN25" s="17"/>
      <c r="JO25" s="17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17"/>
      <c r="KE25" s="17"/>
      <c r="KF25" s="17"/>
      <c r="KG25" s="17"/>
      <c r="KH25" s="17"/>
      <c r="KI25" s="17"/>
      <c r="KJ25" s="17"/>
      <c r="KK25" s="17"/>
      <c r="KL25" s="17"/>
      <c r="KM25" s="17"/>
      <c r="KN25" s="17"/>
      <c r="KO25" s="17"/>
      <c r="KP25" s="17"/>
      <c r="KQ25" s="17"/>
      <c r="KR25" s="17"/>
      <c r="KS25" s="17"/>
      <c r="KT25" s="17"/>
      <c r="KU25" s="17"/>
      <c r="KV25" s="17"/>
      <c r="KW25" s="17"/>
      <c r="KX25" s="17"/>
      <c r="KY25" s="17"/>
      <c r="KZ25" s="17"/>
      <c r="LA25" s="17"/>
      <c r="LB25" s="17"/>
      <c r="LC25" s="17"/>
      <c r="LD25" s="17"/>
      <c r="LE25" s="17"/>
      <c r="LF25" s="17"/>
      <c r="LG25" s="17"/>
      <c r="LH25" s="17"/>
      <c r="LI25" s="17"/>
      <c r="LJ25" s="17"/>
      <c r="LK25" s="113"/>
      <c r="LL25" s="113"/>
      <c r="LM25" s="113"/>
      <c r="LN25" s="113"/>
      <c r="LO25" s="113"/>
      <c r="LP25" s="113"/>
      <c r="LQ25" s="113"/>
      <c r="LR25" s="113"/>
      <c r="LS25" s="113"/>
      <c r="LT25" s="113"/>
      <c r="LU25" s="113"/>
      <c r="LV25" s="113"/>
      <c r="LW25" s="113"/>
      <c r="LX25" s="113"/>
      <c r="LY25" s="113"/>
      <c r="LZ25" s="113"/>
      <c r="MA25" s="113"/>
      <c r="MB25" s="113"/>
      <c r="MC25" s="113"/>
      <c r="MD25" s="113"/>
      <c r="ME25" s="113"/>
      <c r="MF25" s="113"/>
      <c r="MG25" s="113"/>
      <c r="MH25" s="113"/>
      <c r="MI25" s="113"/>
      <c r="MJ25" s="113"/>
      <c r="MK25" s="113"/>
      <c r="ML25" s="113"/>
      <c r="MM25" s="113"/>
      <c r="MN25" s="113"/>
      <c r="MO25" s="113"/>
      <c r="MP25" s="113"/>
      <c r="MQ25" s="113"/>
      <c r="MR25" s="113"/>
      <c r="MS25" s="113"/>
      <c r="MT25" s="113"/>
      <c r="MU25" s="113"/>
      <c r="MV25" s="113"/>
      <c r="MW25" s="113"/>
      <c r="MX25" s="113"/>
      <c r="MY25" s="113"/>
      <c r="MZ25" s="113"/>
      <c r="NA25" s="113"/>
    </row>
    <row r="26" spans="1:365" s="33" customFormat="1" ht="6.6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5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D26" s="1"/>
      <c r="JE26" s="1"/>
      <c r="JG26" s="17"/>
      <c r="JH26" s="17"/>
      <c r="JI26" s="17"/>
      <c r="JJ26" s="17"/>
      <c r="JK26" s="17"/>
      <c r="JL26" s="17"/>
      <c r="JM26" s="17"/>
      <c r="JN26" s="17"/>
      <c r="JO26" s="17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17"/>
      <c r="KE26" s="17"/>
      <c r="KF26" s="17"/>
      <c r="KG26" s="17"/>
      <c r="KH26" s="17"/>
      <c r="KI26" s="17"/>
      <c r="KJ26" s="17"/>
      <c r="KK26" s="17"/>
      <c r="KL26" s="17"/>
      <c r="KM26" s="17"/>
      <c r="KN26" s="17"/>
      <c r="KO26" s="17"/>
      <c r="KP26" s="17"/>
      <c r="KQ26" s="17"/>
      <c r="KR26" s="17"/>
      <c r="KS26" s="17"/>
      <c r="KT26" s="17"/>
      <c r="KU26" s="17"/>
      <c r="KV26" s="17"/>
      <c r="KW26" s="17"/>
      <c r="KX26" s="17"/>
      <c r="KY26" s="17"/>
      <c r="KZ26" s="17"/>
      <c r="LA26" s="17"/>
      <c r="LB26" s="17"/>
      <c r="LC26" s="17"/>
      <c r="LD26" s="17"/>
      <c r="LE26" s="17"/>
      <c r="LF26" s="17"/>
      <c r="LG26" s="17"/>
      <c r="LH26" s="17"/>
      <c r="LI26" s="17"/>
      <c r="LJ26" s="17"/>
      <c r="LK26" s="113"/>
      <c r="LL26" s="113"/>
      <c r="LM26" s="113"/>
      <c r="LN26" s="113"/>
      <c r="LO26" s="113"/>
      <c r="LP26" s="113"/>
      <c r="LQ26" s="113"/>
      <c r="LR26" s="113"/>
      <c r="LS26" s="113"/>
      <c r="LT26" s="113"/>
      <c r="LU26" s="113"/>
      <c r="LV26" s="113"/>
      <c r="LW26" s="113"/>
      <c r="LX26" s="113"/>
      <c r="LY26" s="113"/>
      <c r="LZ26" s="113"/>
      <c r="MA26" s="113"/>
      <c r="MB26" s="113"/>
      <c r="MC26" s="113"/>
      <c r="MD26" s="113"/>
      <c r="ME26" s="113"/>
      <c r="MF26" s="113"/>
      <c r="MG26" s="113"/>
      <c r="MH26" s="113"/>
      <c r="MI26" s="113"/>
      <c r="MJ26" s="113"/>
      <c r="MK26" s="113"/>
      <c r="ML26" s="113"/>
      <c r="MM26" s="113"/>
      <c r="MN26" s="113"/>
      <c r="MO26" s="113"/>
      <c r="MP26" s="113"/>
      <c r="MQ26" s="113"/>
      <c r="MR26" s="113"/>
      <c r="MS26" s="113"/>
      <c r="MT26" s="113"/>
      <c r="MU26" s="113"/>
      <c r="MV26" s="113"/>
      <c r="MW26" s="113"/>
      <c r="MX26" s="113"/>
      <c r="MY26" s="113"/>
      <c r="MZ26" s="113"/>
      <c r="NA26" s="113"/>
    </row>
    <row r="27" spans="1:365" s="33" customFormat="1" ht="14.1" customHeight="1" x14ac:dyDescent="0.2">
      <c r="A27" s="1"/>
      <c r="B27" s="63" t="s">
        <v>52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F27" s="33" t="s">
        <v>40</v>
      </c>
      <c r="JG27" s="17">
        <v>43921</v>
      </c>
      <c r="LK27" s="113"/>
      <c r="LL27" s="113"/>
      <c r="LM27" s="113"/>
      <c r="LN27" s="113"/>
      <c r="LO27" s="113"/>
      <c r="LP27" s="113"/>
      <c r="LQ27" s="113"/>
      <c r="LR27" s="113"/>
      <c r="LS27" s="113"/>
      <c r="LT27" s="113"/>
      <c r="LU27" s="113"/>
      <c r="LV27" s="113"/>
      <c r="LW27" s="113"/>
      <c r="LX27" s="113"/>
      <c r="LY27" s="113"/>
      <c r="LZ27" s="113"/>
      <c r="MA27" s="113"/>
      <c r="MB27" s="113"/>
      <c r="MC27" s="113"/>
      <c r="MD27" s="113"/>
      <c r="ME27" s="113"/>
      <c r="MF27" s="113"/>
      <c r="MG27" s="113"/>
      <c r="MH27" s="113"/>
      <c r="MI27" s="113"/>
      <c r="MJ27" s="113"/>
      <c r="MK27" s="113"/>
      <c r="ML27" s="113"/>
      <c r="MM27" s="113"/>
      <c r="MN27" s="113"/>
      <c r="MO27" s="113"/>
      <c r="MP27" s="113"/>
      <c r="MQ27" s="113"/>
      <c r="MR27" s="113"/>
      <c r="MS27" s="113"/>
      <c r="MT27" s="113"/>
      <c r="MU27" s="113"/>
      <c r="MV27" s="113"/>
      <c r="MW27" s="113"/>
      <c r="MX27" s="113"/>
      <c r="MY27" s="113"/>
      <c r="MZ27" s="113"/>
      <c r="NA27" s="113"/>
    </row>
    <row r="28" spans="1:365" s="33" customFormat="1" ht="14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G28" s="17">
        <v>43951</v>
      </c>
      <c r="LK28" s="113"/>
      <c r="LL28" s="113"/>
      <c r="LM28" s="113"/>
      <c r="LN28" s="113"/>
      <c r="LO28" s="113"/>
      <c r="LP28" s="113"/>
      <c r="LQ28" s="113"/>
      <c r="LR28" s="113"/>
      <c r="LS28" s="113"/>
      <c r="LT28" s="113"/>
      <c r="LU28" s="113"/>
      <c r="LV28" s="113"/>
      <c r="LW28" s="113"/>
      <c r="LX28" s="113"/>
      <c r="LY28" s="113"/>
      <c r="LZ28" s="113"/>
      <c r="MA28" s="113"/>
      <c r="MB28" s="113"/>
      <c r="MC28" s="113"/>
      <c r="MD28" s="113"/>
      <c r="ME28" s="113"/>
      <c r="MF28" s="113"/>
      <c r="MG28" s="113"/>
      <c r="MH28" s="113"/>
      <c r="MI28" s="113"/>
      <c r="MJ28" s="113"/>
      <c r="MK28" s="113"/>
      <c r="ML28" s="113"/>
      <c r="MM28" s="113"/>
      <c r="MN28" s="113"/>
      <c r="MO28" s="113"/>
      <c r="MP28" s="113"/>
      <c r="MQ28" s="113"/>
      <c r="MR28" s="113"/>
      <c r="MS28" s="113"/>
      <c r="MT28" s="113"/>
      <c r="MU28" s="113"/>
      <c r="MV28" s="113"/>
      <c r="MW28" s="113"/>
      <c r="MX28" s="113"/>
      <c r="MY28" s="113"/>
      <c r="MZ28" s="113"/>
      <c r="NA28" s="113"/>
    </row>
    <row r="29" spans="1:365" s="107" customFormat="1" ht="14.1" customHeight="1" x14ac:dyDescent="0.2">
      <c r="A29" s="1"/>
      <c r="B29" s="62" t="s">
        <v>53</v>
      </c>
      <c r="C29" s="1"/>
      <c r="E29" s="1" t="s">
        <v>54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G29" s="17">
        <v>43982</v>
      </c>
      <c r="LK29" s="120"/>
      <c r="LL29" s="120"/>
      <c r="LM29" s="120"/>
      <c r="LN29" s="120"/>
      <c r="LO29" s="120"/>
      <c r="LP29" s="120"/>
      <c r="LQ29" s="120"/>
      <c r="LR29" s="120"/>
      <c r="LS29" s="120"/>
      <c r="LT29" s="120"/>
      <c r="LU29" s="120"/>
      <c r="LV29" s="120"/>
      <c r="LW29" s="120"/>
      <c r="LX29" s="120"/>
      <c r="LY29" s="120"/>
      <c r="LZ29" s="120"/>
      <c r="MA29" s="120"/>
      <c r="MB29" s="120"/>
      <c r="MC29" s="120"/>
      <c r="MD29" s="120"/>
      <c r="ME29" s="120"/>
      <c r="MF29" s="120"/>
      <c r="MG29" s="120"/>
      <c r="MH29" s="120"/>
      <c r="MI29" s="120"/>
      <c r="MJ29" s="120"/>
      <c r="MK29" s="120"/>
      <c r="ML29" s="120"/>
      <c r="MM29" s="120"/>
      <c r="MN29" s="120"/>
      <c r="MO29" s="120"/>
      <c r="MP29" s="120"/>
      <c r="MQ29" s="120"/>
      <c r="MR29" s="120"/>
      <c r="MS29" s="120"/>
      <c r="MT29" s="120"/>
      <c r="MU29" s="120"/>
      <c r="MV29" s="120"/>
      <c r="MW29" s="120"/>
      <c r="MX29" s="120"/>
      <c r="MY29" s="120"/>
      <c r="MZ29" s="120"/>
      <c r="NA29" s="120"/>
    </row>
    <row r="30" spans="1:365" s="33" customFormat="1" ht="14.1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G30" s="17">
        <v>44012</v>
      </c>
      <c r="LK30" s="113"/>
      <c r="LL30" s="113"/>
      <c r="LM30" s="113"/>
      <c r="LN30" s="113"/>
      <c r="LO30" s="113"/>
      <c r="LP30" s="113"/>
      <c r="LQ30" s="113"/>
      <c r="LR30" s="113"/>
      <c r="LS30" s="113"/>
      <c r="LT30" s="113"/>
      <c r="LU30" s="113"/>
      <c r="LV30" s="113"/>
      <c r="LW30" s="113"/>
      <c r="LX30" s="113"/>
      <c r="LY30" s="113"/>
      <c r="LZ30" s="113"/>
      <c r="MA30" s="113"/>
      <c r="MB30" s="113"/>
      <c r="MC30" s="113"/>
      <c r="MD30" s="113"/>
      <c r="ME30" s="113"/>
      <c r="MF30" s="113"/>
      <c r="MG30" s="113"/>
      <c r="MH30" s="113"/>
      <c r="MI30" s="113"/>
      <c r="MJ30" s="113"/>
      <c r="MK30" s="113"/>
      <c r="ML30" s="113"/>
      <c r="MM30" s="113"/>
      <c r="MN30" s="113"/>
      <c r="MO30" s="113"/>
      <c r="MP30" s="113"/>
      <c r="MQ30" s="113"/>
      <c r="MR30" s="113"/>
      <c r="MS30" s="113"/>
      <c r="MT30" s="113"/>
      <c r="MU30" s="113"/>
      <c r="MV30" s="113"/>
      <c r="MW30" s="113"/>
      <c r="MX30" s="113"/>
      <c r="MY30" s="113"/>
      <c r="MZ30" s="113"/>
      <c r="NA30" s="113"/>
    </row>
    <row r="31" spans="1:365" s="33" customFormat="1" ht="14.1" customHeight="1" x14ac:dyDescent="0.2">
      <c r="A31" s="1"/>
      <c r="B31" s="62" t="s">
        <v>53</v>
      </c>
      <c r="C31" s="1"/>
      <c r="E31" s="1" t="s">
        <v>55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1"/>
      <c r="IM31" s="1"/>
      <c r="IN31" s="1"/>
      <c r="IO31" s="1"/>
      <c r="IP31" s="1"/>
      <c r="IQ31" s="1"/>
      <c r="IR31" s="1"/>
      <c r="IS31" s="1"/>
      <c r="IT31" s="1"/>
      <c r="IU31" s="1"/>
      <c r="IV31" s="1"/>
      <c r="IW31" s="1"/>
      <c r="IX31" s="1"/>
      <c r="IY31" s="1"/>
      <c r="IZ31" s="1"/>
      <c r="JA31" s="1"/>
      <c r="JB31" s="1"/>
      <c r="JG31" s="17">
        <v>44043</v>
      </c>
      <c r="LK31" s="113"/>
      <c r="LL31" s="113"/>
      <c r="LM31" s="113"/>
      <c r="LN31" s="113"/>
      <c r="LO31" s="113"/>
      <c r="LP31" s="113"/>
      <c r="LQ31" s="113"/>
      <c r="LR31" s="113"/>
      <c r="LS31" s="113"/>
      <c r="LT31" s="113"/>
      <c r="LU31" s="113"/>
      <c r="LV31" s="113"/>
      <c r="LW31" s="113"/>
      <c r="LX31" s="113"/>
      <c r="LY31" s="113"/>
      <c r="LZ31" s="113"/>
      <c r="MA31" s="113"/>
      <c r="MB31" s="113"/>
      <c r="MC31" s="113"/>
      <c r="MD31" s="113"/>
      <c r="ME31" s="113"/>
      <c r="MF31" s="113"/>
      <c r="MG31" s="113"/>
      <c r="MH31" s="113"/>
      <c r="MI31" s="113"/>
      <c r="MJ31" s="113"/>
      <c r="MK31" s="113"/>
      <c r="ML31" s="113"/>
      <c r="MM31" s="113"/>
      <c r="MN31" s="113"/>
      <c r="MO31" s="113"/>
      <c r="MP31" s="113"/>
      <c r="MQ31" s="113"/>
      <c r="MR31" s="113"/>
      <c r="MS31" s="113"/>
      <c r="MT31" s="113"/>
      <c r="MU31" s="113"/>
      <c r="MV31" s="113"/>
      <c r="MW31" s="113"/>
      <c r="MX31" s="113"/>
      <c r="MY31" s="113"/>
      <c r="MZ31" s="113"/>
      <c r="NA31" s="113"/>
    </row>
    <row r="32" spans="1:365" s="107" customFormat="1" ht="14.1" customHeight="1" x14ac:dyDescent="0.2">
      <c r="A32" s="1"/>
      <c r="B32" s="1"/>
      <c r="C32" s="1"/>
      <c r="D32" s="62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G32" s="17">
        <v>44074</v>
      </c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0"/>
      <c r="MA32" s="120"/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0"/>
      <c r="MT32" s="120"/>
      <c r="MU32" s="120"/>
      <c r="MV32" s="120"/>
      <c r="MW32" s="120"/>
      <c r="MX32" s="120"/>
      <c r="MY32" s="120"/>
      <c r="MZ32" s="120"/>
      <c r="NA32" s="120"/>
    </row>
    <row r="33" spans="1:438" s="33" customFormat="1" ht="14.1" customHeight="1" x14ac:dyDescent="0.2">
      <c r="A33" s="1"/>
      <c r="B33" s="62" t="s">
        <v>53</v>
      </c>
      <c r="C33" s="1"/>
      <c r="E33" s="64" t="s">
        <v>61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G33" s="17">
        <v>44104</v>
      </c>
      <c r="LK33" s="113"/>
      <c r="LL33" s="113"/>
      <c r="LM33" s="113"/>
      <c r="LN33" s="113"/>
      <c r="LO33" s="113"/>
      <c r="LP33" s="113"/>
      <c r="LQ33" s="113"/>
      <c r="LR33" s="113"/>
      <c r="LS33" s="113"/>
      <c r="LT33" s="113"/>
      <c r="LU33" s="113"/>
      <c r="LV33" s="113"/>
      <c r="LW33" s="113"/>
      <c r="LX33" s="113"/>
      <c r="LY33" s="113"/>
      <c r="LZ33" s="113"/>
      <c r="MA33" s="113"/>
      <c r="MB33" s="113"/>
      <c r="MC33" s="113"/>
      <c r="MD33" s="113"/>
      <c r="ME33" s="113"/>
      <c r="MF33" s="113"/>
      <c r="MG33" s="113"/>
      <c r="MH33" s="113"/>
      <c r="MI33" s="113"/>
      <c r="MJ33" s="113"/>
      <c r="MK33" s="113"/>
      <c r="ML33" s="113"/>
      <c r="MM33" s="113"/>
      <c r="MN33" s="113"/>
      <c r="MO33" s="113"/>
      <c r="MP33" s="113"/>
      <c r="MQ33" s="113"/>
      <c r="MR33" s="113"/>
      <c r="MS33" s="113"/>
      <c r="MT33" s="113"/>
      <c r="MU33" s="113"/>
      <c r="MV33" s="113"/>
      <c r="MW33" s="113"/>
      <c r="MX33" s="113"/>
      <c r="MY33" s="113"/>
      <c r="MZ33" s="113"/>
      <c r="NA33" s="113"/>
    </row>
    <row r="34" spans="1:438" s="33" customFormat="1" ht="14.1" customHeight="1" x14ac:dyDescent="0.2">
      <c r="A34" s="1"/>
      <c r="B34" s="1"/>
      <c r="C34" s="1"/>
      <c r="D34" s="1" t="s">
        <v>56</v>
      </c>
      <c r="E34" s="1"/>
      <c r="G34" s="1" t="s">
        <v>60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G34" s="17">
        <v>44135</v>
      </c>
      <c r="LK34" s="113"/>
      <c r="LL34" s="113"/>
      <c r="LM34" s="113"/>
      <c r="LN34" s="113"/>
      <c r="LO34" s="113"/>
      <c r="LP34" s="113"/>
      <c r="LQ34" s="113"/>
      <c r="LR34" s="113"/>
      <c r="LS34" s="113"/>
      <c r="LT34" s="113"/>
      <c r="LU34" s="113"/>
      <c r="LV34" s="113"/>
      <c r="LW34" s="113"/>
      <c r="LX34" s="113"/>
      <c r="LY34" s="113"/>
      <c r="LZ34" s="113"/>
      <c r="MA34" s="113"/>
      <c r="MB34" s="113"/>
      <c r="MC34" s="113"/>
      <c r="MD34" s="113"/>
      <c r="ME34" s="113"/>
      <c r="MF34" s="113"/>
      <c r="MG34" s="113"/>
      <c r="MH34" s="113"/>
      <c r="MI34" s="113"/>
      <c r="MJ34" s="113"/>
      <c r="MK34" s="113"/>
      <c r="ML34" s="113"/>
      <c r="MM34" s="113"/>
      <c r="MN34" s="113"/>
      <c r="MO34" s="113"/>
      <c r="MP34" s="113"/>
      <c r="MQ34" s="113"/>
      <c r="MR34" s="113"/>
      <c r="MS34" s="113"/>
      <c r="MT34" s="113"/>
      <c r="MU34" s="113"/>
      <c r="MV34" s="113"/>
      <c r="MW34" s="113"/>
      <c r="MX34" s="113"/>
      <c r="MY34" s="113"/>
      <c r="MZ34" s="113"/>
      <c r="NA34" s="113"/>
    </row>
    <row r="35" spans="1:438" s="33" customFormat="1" ht="14.1" customHeight="1" x14ac:dyDescent="0.25">
      <c r="A35" s="1"/>
      <c r="B35" s="1"/>
      <c r="C35" s="1"/>
      <c r="D35" s="1" t="s">
        <v>56</v>
      </c>
      <c r="E35" s="1"/>
      <c r="G35" s="1" t="s">
        <v>57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G35" s="17">
        <v>44165</v>
      </c>
      <c r="LK35" s="113"/>
      <c r="LL35" s="113"/>
      <c r="LM35" s="113"/>
      <c r="LN35" s="113"/>
      <c r="LO35" s="113"/>
      <c r="LP35" s="113"/>
      <c r="LQ35" s="113"/>
      <c r="LR35" s="113"/>
      <c r="LS35" s="113"/>
      <c r="LT35" s="113"/>
      <c r="LU35" s="113"/>
      <c r="LV35" s="113"/>
      <c r="LW35" s="113"/>
      <c r="LX35" s="113"/>
      <c r="LY35" s="113"/>
      <c r="LZ35" s="113"/>
      <c r="MA35" s="113"/>
      <c r="MB35" s="113"/>
      <c r="MC35" s="113"/>
      <c r="MD35" s="113"/>
      <c r="ME35" s="113"/>
      <c r="MF35" s="113"/>
      <c r="MG35" s="113"/>
      <c r="MH35" s="113"/>
      <c r="MI35" s="113"/>
      <c r="MJ35" s="113"/>
      <c r="MK35" s="113"/>
      <c r="ML35" s="113"/>
      <c r="MM35" s="113"/>
      <c r="MN35" s="113"/>
      <c r="MO35" s="113"/>
      <c r="MP35" s="113"/>
      <c r="MQ35" s="113"/>
      <c r="MR35" s="113"/>
      <c r="MS35" s="113"/>
      <c r="MT35" s="113"/>
      <c r="MU35" s="113"/>
      <c r="MV35" s="113"/>
      <c r="MW35" s="113"/>
      <c r="MX35" s="113"/>
      <c r="MY35" s="113"/>
      <c r="MZ35" s="113"/>
      <c r="NA35" s="113"/>
      <c r="PV35" s="121"/>
    </row>
    <row r="36" spans="1:438" s="107" customFormat="1" ht="14.1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G36" s="17">
        <v>44196</v>
      </c>
      <c r="LK36" s="120"/>
      <c r="LL36" s="120"/>
      <c r="LM36" s="120"/>
      <c r="LN36" s="120"/>
      <c r="LO36" s="120"/>
      <c r="LP36" s="120"/>
      <c r="LQ36" s="120"/>
      <c r="LR36" s="120"/>
      <c r="LS36" s="120"/>
      <c r="LT36" s="120"/>
      <c r="LU36" s="120"/>
      <c r="LV36" s="120"/>
      <c r="LW36" s="120"/>
      <c r="LX36" s="120"/>
      <c r="LY36" s="120"/>
      <c r="LZ36" s="120"/>
      <c r="MA36" s="120"/>
      <c r="MB36" s="120"/>
      <c r="MC36" s="120"/>
      <c r="MD36" s="120"/>
      <c r="ME36" s="120"/>
      <c r="MF36" s="120"/>
      <c r="MG36" s="120"/>
      <c r="MH36" s="120"/>
      <c r="MI36" s="120"/>
      <c r="MJ36" s="120"/>
      <c r="MK36" s="120"/>
      <c r="ML36" s="120"/>
      <c r="MM36" s="120"/>
      <c r="MN36" s="120"/>
      <c r="MO36" s="120"/>
      <c r="MP36" s="120"/>
      <c r="MQ36" s="120"/>
      <c r="MR36" s="120"/>
      <c r="MS36" s="120"/>
      <c r="MT36" s="120"/>
      <c r="MU36" s="120"/>
      <c r="MV36" s="120"/>
      <c r="MW36" s="120"/>
      <c r="MX36" s="120"/>
      <c r="MY36" s="120"/>
      <c r="MZ36" s="120"/>
      <c r="NA36" s="120"/>
    </row>
    <row r="37" spans="1:438" s="33" customFormat="1" ht="14.1" customHeight="1" x14ac:dyDescent="0.2">
      <c r="A37" s="1"/>
      <c r="B37" s="62" t="s">
        <v>53</v>
      </c>
      <c r="C37" s="1"/>
      <c r="D37" s="1"/>
      <c r="E37" s="64" t="s">
        <v>62</v>
      </c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G37" s="17">
        <v>44227</v>
      </c>
      <c r="LK37" s="113"/>
      <c r="LL37" s="113"/>
      <c r="LM37" s="113"/>
      <c r="LN37" s="113"/>
      <c r="LO37" s="113"/>
      <c r="LP37" s="113"/>
      <c r="LQ37" s="113"/>
      <c r="LR37" s="113"/>
      <c r="LS37" s="113"/>
      <c r="LT37" s="113"/>
      <c r="LU37" s="113"/>
      <c r="LV37" s="113"/>
      <c r="LW37" s="113"/>
      <c r="LX37" s="113"/>
      <c r="LY37" s="113"/>
      <c r="LZ37" s="113"/>
      <c r="MA37" s="113"/>
      <c r="MB37" s="113"/>
      <c r="MC37" s="113"/>
      <c r="MD37" s="113"/>
      <c r="ME37" s="113"/>
      <c r="MF37" s="113"/>
      <c r="MG37" s="113"/>
      <c r="MH37" s="113"/>
      <c r="MI37" s="113"/>
      <c r="MJ37" s="113"/>
      <c r="MK37" s="113"/>
      <c r="ML37" s="113"/>
      <c r="MM37" s="113"/>
      <c r="MN37" s="113"/>
      <c r="MO37" s="113"/>
      <c r="MP37" s="113"/>
      <c r="MQ37" s="113"/>
      <c r="MR37" s="113"/>
      <c r="MS37" s="113"/>
      <c r="MT37" s="113"/>
      <c r="MU37" s="113"/>
      <c r="MV37" s="113"/>
      <c r="MW37" s="113"/>
      <c r="MX37" s="113"/>
      <c r="MY37" s="113"/>
      <c r="MZ37" s="113"/>
      <c r="NA37" s="113"/>
    </row>
    <row r="38" spans="1:438" s="33" customFormat="1" ht="14.1" customHeight="1" x14ac:dyDescent="0.2">
      <c r="A38" s="1"/>
      <c r="B38" s="1"/>
      <c r="C38" s="1"/>
      <c r="D38" s="1" t="s">
        <v>56</v>
      </c>
      <c r="E38" s="1"/>
      <c r="F38" s="1"/>
      <c r="G38" s="1" t="s">
        <v>58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G38" s="17">
        <v>44255</v>
      </c>
      <c r="LK38" s="113"/>
      <c r="LL38" s="113"/>
      <c r="LM38" s="113"/>
      <c r="LN38" s="113"/>
      <c r="LO38" s="113"/>
      <c r="LP38" s="113"/>
      <c r="LQ38" s="113"/>
      <c r="LR38" s="113"/>
      <c r="LS38" s="113"/>
      <c r="LT38" s="113"/>
      <c r="LU38" s="113"/>
      <c r="LV38" s="113"/>
      <c r="LW38" s="113"/>
      <c r="LX38" s="113"/>
      <c r="LY38" s="113"/>
      <c r="LZ38" s="113"/>
      <c r="MA38" s="113"/>
      <c r="MB38" s="113"/>
      <c r="MC38" s="113"/>
      <c r="MD38" s="113"/>
      <c r="ME38" s="113"/>
      <c r="MF38" s="113"/>
      <c r="MG38" s="113"/>
      <c r="MH38" s="113"/>
      <c r="MI38" s="113"/>
      <c r="MJ38" s="113"/>
      <c r="MK38" s="113"/>
      <c r="ML38" s="113"/>
      <c r="MM38" s="113"/>
      <c r="MN38" s="113"/>
      <c r="MO38" s="113"/>
      <c r="MP38" s="113"/>
      <c r="MQ38" s="113"/>
      <c r="MR38" s="113"/>
      <c r="MS38" s="113"/>
      <c r="MT38" s="113"/>
      <c r="MU38" s="113"/>
      <c r="MV38" s="113"/>
      <c r="MW38" s="113"/>
      <c r="MX38" s="113"/>
      <c r="MY38" s="113"/>
      <c r="MZ38" s="113"/>
      <c r="NA38" s="113"/>
    </row>
    <row r="39" spans="1:438" s="107" customFormat="1" ht="14.1" customHeight="1" x14ac:dyDescent="0.2">
      <c r="A39" s="1"/>
      <c r="B39" s="1"/>
      <c r="C39" s="1"/>
      <c r="D39" s="1"/>
      <c r="E39" s="1"/>
      <c r="F39" s="1"/>
      <c r="G39" s="1" t="s">
        <v>59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1"/>
      <c r="GQ39" s="1"/>
      <c r="GR39" s="1"/>
      <c r="GS39" s="1"/>
      <c r="GT39" s="1"/>
      <c r="GU39" s="1"/>
      <c r="GV39" s="1"/>
      <c r="GW39" s="1"/>
      <c r="GX39" s="1"/>
      <c r="GY39" s="1"/>
      <c r="GZ39" s="1"/>
      <c r="HA39" s="1"/>
      <c r="HB39" s="1"/>
      <c r="HC39" s="1"/>
      <c r="HD39" s="1"/>
      <c r="HE39" s="1"/>
      <c r="HF39" s="1"/>
      <c r="HG39" s="1"/>
      <c r="HH39" s="1"/>
      <c r="HI39" s="1"/>
      <c r="HJ39" s="1"/>
      <c r="HK39" s="1"/>
      <c r="HL39" s="1"/>
      <c r="HM39" s="1"/>
      <c r="HN39" s="1"/>
      <c r="HO39" s="1"/>
      <c r="HP39" s="1"/>
      <c r="HQ39" s="1"/>
      <c r="HR39" s="1"/>
      <c r="HS39" s="1"/>
      <c r="HT39" s="1"/>
      <c r="HU39" s="1"/>
      <c r="HV39" s="1"/>
      <c r="HW39" s="1"/>
      <c r="HX39" s="1"/>
      <c r="HY39" s="1"/>
      <c r="HZ39" s="1"/>
      <c r="IA39" s="1"/>
      <c r="IB39" s="1"/>
      <c r="IC39" s="1"/>
      <c r="ID39" s="1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1"/>
      <c r="IU39" s="1"/>
      <c r="IV39" s="1"/>
      <c r="IW39" s="1"/>
      <c r="IX39" s="1"/>
      <c r="IY39" s="1"/>
      <c r="IZ39" s="1"/>
      <c r="JA39" s="1"/>
      <c r="JB39" s="1"/>
      <c r="JG39" s="17">
        <v>44286</v>
      </c>
      <c r="LK39" s="120"/>
      <c r="LL39" s="120"/>
      <c r="LM39" s="120"/>
      <c r="LN39" s="120"/>
      <c r="LO39" s="120"/>
      <c r="LP39" s="120"/>
      <c r="LQ39" s="120"/>
      <c r="LR39" s="120"/>
      <c r="LS39" s="120"/>
      <c r="LT39" s="120"/>
      <c r="LU39" s="120"/>
      <c r="LV39" s="120"/>
      <c r="LW39" s="120"/>
      <c r="LX39" s="120"/>
      <c r="LY39" s="120"/>
      <c r="LZ39" s="120"/>
      <c r="MA39" s="120"/>
      <c r="MB39" s="120"/>
      <c r="MC39" s="120"/>
      <c r="MD39" s="120"/>
      <c r="ME39" s="120"/>
      <c r="MF39" s="120"/>
      <c r="MG39" s="120"/>
      <c r="MH39" s="120"/>
      <c r="MI39" s="120"/>
      <c r="MJ39" s="120"/>
      <c r="MK39" s="120"/>
      <c r="ML39" s="120"/>
      <c r="MM39" s="120"/>
      <c r="MN39" s="120"/>
      <c r="MO39" s="120"/>
      <c r="MP39" s="120"/>
      <c r="MQ39" s="120"/>
      <c r="MR39" s="120"/>
      <c r="MS39" s="120"/>
      <c r="MT39" s="120"/>
      <c r="MU39" s="120"/>
      <c r="MV39" s="120"/>
      <c r="MW39" s="120"/>
      <c r="MX39" s="120"/>
      <c r="MY39" s="120"/>
      <c r="MZ39" s="120"/>
      <c r="NA39" s="120"/>
    </row>
    <row r="40" spans="1:438" s="33" customFormat="1" ht="14.1" customHeight="1" x14ac:dyDescent="0.2">
      <c r="A40" s="1"/>
      <c r="B40" s="1"/>
      <c r="C40" s="1"/>
      <c r="D40" s="1" t="s">
        <v>56</v>
      </c>
      <c r="E40" s="1"/>
      <c r="F40" s="1"/>
      <c r="G40" s="1" t="s">
        <v>68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1"/>
      <c r="GQ40" s="1"/>
      <c r="GR40" s="1"/>
      <c r="GS40" s="1"/>
      <c r="GT40" s="1"/>
      <c r="GU40" s="1"/>
      <c r="GV40" s="1"/>
      <c r="GW40" s="1"/>
      <c r="GX40" s="1"/>
      <c r="GY40" s="1"/>
      <c r="GZ40" s="1"/>
      <c r="HA40" s="1"/>
      <c r="HB40" s="1"/>
      <c r="HC40" s="1"/>
      <c r="HD40" s="1"/>
      <c r="HE40" s="1"/>
      <c r="HF40" s="1"/>
      <c r="HG40" s="1"/>
      <c r="HH40" s="1"/>
      <c r="HI40" s="1"/>
      <c r="HJ40" s="1"/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  <c r="IV40" s="1"/>
      <c r="IW40" s="1"/>
      <c r="IX40" s="1"/>
      <c r="IY40" s="1"/>
      <c r="IZ40" s="1"/>
      <c r="JA40" s="1"/>
      <c r="JB40" s="1"/>
      <c r="JG40" s="17">
        <v>44316</v>
      </c>
      <c r="LK40" s="113"/>
      <c r="LL40" s="113"/>
      <c r="LM40" s="113"/>
      <c r="LN40" s="113"/>
      <c r="LO40" s="113"/>
      <c r="LP40" s="113"/>
      <c r="LQ40" s="113"/>
      <c r="LR40" s="113"/>
      <c r="LS40" s="113"/>
      <c r="LT40" s="113"/>
      <c r="LU40" s="113"/>
      <c r="LV40" s="113"/>
      <c r="LW40" s="113"/>
      <c r="LX40" s="113"/>
      <c r="LY40" s="113"/>
      <c r="LZ40" s="113"/>
      <c r="MA40" s="113"/>
      <c r="MB40" s="113"/>
      <c r="MC40" s="113"/>
      <c r="MD40" s="113"/>
      <c r="ME40" s="113"/>
      <c r="MF40" s="113"/>
      <c r="MG40" s="113"/>
      <c r="MH40" s="113"/>
      <c r="MI40" s="113"/>
      <c r="MJ40" s="113"/>
      <c r="MK40" s="113"/>
      <c r="ML40" s="113"/>
      <c r="MM40" s="113"/>
      <c r="MN40" s="113"/>
      <c r="MO40" s="113"/>
      <c r="MP40" s="113"/>
      <c r="MQ40" s="113"/>
      <c r="MR40" s="113"/>
      <c r="MS40" s="113"/>
      <c r="MT40" s="113"/>
      <c r="MU40" s="113"/>
      <c r="MV40" s="113"/>
      <c r="MW40" s="113"/>
      <c r="MX40" s="113"/>
      <c r="MY40" s="113"/>
      <c r="MZ40" s="113"/>
      <c r="NA40" s="113"/>
    </row>
    <row r="41" spans="1:438" s="33" customFormat="1" ht="14.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  <c r="DX41" s="1"/>
      <c r="DY41" s="1"/>
      <c r="DZ41" s="1"/>
      <c r="EA41" s="1"/>
      <c r="EB41" s="1"/>
      <c r="EC41" s="1"/>
      <c r="ED41" s="1"/>
      <c r="EE41" s="1"/>
      <c r="EF41" s="1"/>
      <c r="EG41" s="1"/>
      <c r="EH41" s="1"/>
      <c r="EI41" s="1"/>
      <c r="EJ41" s="1"/>
      <c r="EK41" s="1"/>
      <c r="EL41" s="1"/>
      <c r="EM41" s="1"/>
      <c r="EN41" s="1"/>
      <c r="EO41" s="1"/>
      <c r="EP41" s="1"/>
      <c r="EQ41" s="1"/>
      <c r="ER41" s="1"/>
      <c r="ES41" s="1"/>
      <c r="ET41" s="1"/>
      <c r="EU41" s="1"/>
      <c r="EV41" s="1"/>
      <c r="EW41" s="1"/>
      <c r="EX41" s="1"/>
      <c r="EY41" s="1"/>
      <c r="EZ41" s="1"/>
      <c r="FA41" s="1"/>
      <c r="FB41" s="1"/>
      <c r="FC41" s="1"/>
      <c r="FD41" s="1"/>
      <c r="FE41" s="1"/>
      <c r="FF41" s="1"/>
      <c r="FG41" s="1"/>
      <c r="FH41" s="1"/>
      <c r="FI41" s="1"/>
      <c r="FJ41" s="1"/>
      <c r="FK41" s="1"/>
      <c r="FL41" s="1"/>
      <c r="FM41" s="1"/>
      <c r="FN41" s="1"/>
      <c r="FO41" s="1"/>
      <c r="FP41" s="1"/>
      <c r="FQ41" s="1"/>
      <c r="FR41" s="1"/>
      <c r="FS41" s="1"/>
      <c r="FT41" s="1"/>
      <c r="FU41" s="1"/>
      <c r="FV41" s="1"/>
      <c r="FW41" s="1"/>
      <c r="FX41" s="1"/>
      <c r="FY41" s="1"/>
      <c r="FZ41" s="1"/>
      <c r="GA41" s="1"/>
      <c r="GB41" s="1"/>
      <c r="GC41" s="1"/>
      <c r="GD41" s="1"/>
      <c r="GE41" s="1"/>
      <c r="GF41" s="1"/>
      <c r="GG41" s="1"/>
      <c r="GH41" s="1"/>
      <c r="GI41" s="1"/>
      <c r="GJ41" s="1"/>
      <c r="GK41" s="1"/>
      <c r="GL41" s="1"/>
      <c r="GM41" s="1"/>
      <c r="GN41" s="1"/>
      <c r="GO41" s="1"/>
      <c r="GP41" s="1"/>
      <c r="GQ41" s="1"/>
      <c r="GR41" s="1"/>
      <c r="GS41" s="1"/>
      <c r="GT41" s="1"/>
      <c r="GU41" s="1"/>
      <c r="GV41" s="1"/>
      <c r="GW41" s="1"/>
      <c r="GX41" s="1"/>
      <c r="GY41" s="1"/>
      <c r="GZ41" s="1"/>
      <c r="HA41" s="1"/>
      <c r="HB41" s="1"/>
      <c r="HC41" s="1"/>
      <c r="HD41" s="1"/>
      <c r="HE41" s="1"/>
      <c r="HF41" s="1"/>
      <c r="HG41" s="1"/>
      <c r="HH41" s="1"/>
      <c r="HI41" s="1"/>
      <c r="HJ41" s="1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  <c r="IV41" s="1"/>
      <c r="IW41" s="1"/>
      <c r="IX41" s="1"/>
      <c r="IY41" s="1"/>
      <c r="IZ41" s="1"/>
      <c r="JA41" s="1"/>
      <c r="JB41" s="1"/>
      <c r="JG41" s="17">
        <v>44347</v>
      </c>
      <c r="LK41" s="113"/>
      <c r="LL41" s="113"/>
      <c r="LM41" s="113"/>
      <c r="LN41" s="113"/>
      <c r="LO41" s="113"/>
      <c r="LP41" s="113"/>
      <c r="LQ41" s="113"/>
      <c r="LR41" s="113"/>
      <c r="LS41" s="113"/>
      <c r="LT41" s="113"/>
      <c r="LU41" s="113"/>
      <c r="LV41" s="113"/>
      <c r="LW41" s="113"/>
      <c r="LX41" s="113"/>
      <c r="LY41" s="113"/>
      <c r="LZ41" s="113"/>
      <c r="MA41" s="113"/>
      <c r="MB41" s="113"/>
      <c r="MC41" s="113"/>
      <c r="MD41" s="113"/>
      <c r="ME41" s="113"/>
      <c r="MF41" s="113"/>
      <c r="MG41" s="113"/>
      <c r="MH41" s="113"/>
      <c r="MI41" s="113"/>
      <c r="MJ41" s="113"/>
      <c r="MK41" s="113"/>
      <c r="ML41" s="113"/>
      <c r="MM41" s="113"/>
      <c r="MN41" s="113"/>
      <c r="MO41" s="113"/>
      <c r="MP41" s="113"/>
      <c r="MQ41" s="113"/>
      <c r="MR41" s="113"/>
      <c r="MS41" s="113"/>
      <c r="MT41" s="113"/>
      <c r="MU41" s="113"/>
      <c r="MV41" s="113"/>
      <c r="MW41" s="113"/>
      <c r="MX41" s="113"/>
      <c r="MY41" s="113"/>
      <c r="MZ41" s="113"/>
      <c r="NA41" s="113"/>
    </row>
    <row r="42" spans="1:438" s="33" customFormat="1" ht="14.1" customHeight="1" x14ac:dyDescent="0.2">
      <c r="A42" s="1"/>
      <c r="B42" s="62" t="s">
        <v>53</v>
      </c>
      <c r="C42" s="1"/>
      <c r="D42" s="1"/>
      <c r="E42" s="1" t="s">
        <v>65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1"/>
      <c r="FL42" s="1"/>
      <c r="FM42" s="1"/>
      <c r="FN42" s="1"/>
      <c r="FO42" s="1"/>
      <c r="FP42" s="1"/>
      <c r="FQ42" s="1"/>
      <c r="FR42" s="1"/>
      <c r="FS42" s="1"/>
      <c r="FT42" s="1"/>
      <c r="FU42" s="1"/>
      <c r="FV42" s="1"/>
      <c r="FW42" s="1"/>
      <c r="FX42" s="1"/>
      <c r="FY42" s="1"/>
      <c r="FZ42" s="1"/>
      <c r="GA42" s="1"/>
      <c r="GB42" s="1"/>
      <c r="GC42" s="1"/>
      <c r="GD42" s="1"/>
      <c r="GE42" s="1"/>
      <c r="GF42" s="1"/>
      <c r="GG42" s="1"/>
      <c r="GH42" s="1"/>
      <c r="GI42" s="1"/>
      <c r="GJ42" s="1"/>
      <c r="GK42" s="1"/>
      <c r="GL42" s="1"/>
      <c r="GM42" s="1"/>
      <c r="GN42" s="1"/>
      <c r="GO42" s="1"/>
      <c r="GP42" s="1"/>
      <c r="GQ42" s="1"/>
      <c r="GR42" s="1"/>
      <c r="GS42" s="1"/>
      <c r="GT42" s="1"/>
      <c r="GU42" s="1"/>
      <c r="GV42" s="1"/>
      <c r="GW42" s="1"/>
      <c r="GX42" s="1"/>
      <c r="GY42" s="1"/>
      <c r="GZ42" s="1"/>
      <c r="HA42" s="1"/>
      <c r="HB42" s="1"/>
      <c r="HC42" s="1"/>
      <c r="HD42" s="1"/>
      <c r="HE42" s="1"/>
      <c r="HF42" s="1"/>
      <c r="HG42" s="1"/>
      <c r="HH42" s="1"/>
      <c r="HI42" s="1"/>
      <c r="HJ42" s="1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G42" s="17">
        <v>44377</v>
      </c>
      <c r="LK42" s="113"/>
      <c r="LL42" s="113"/>
      <c r="LM42" s="113"/>
      <c r="LN42" s="113"/>
      <c r="LO42" s="113"/>
      <c r="LP42" s="113"/>
      <c r="LQ42" s="113"/>
      <c r="LR42" s="113"/>
      <c r="LS42" s="113"/>
      <c r="LT42" s="113"/>
      <c r="LU42" s="113"/>
      <c r="LV42" s="113"/>
      <c r="LW42" s="113"/>
      <c r="LX42" s="113"/>
      <c r="LY42" s="113"/>
      <c r="LZ42" s="113"/>
      <c r="MA42" s="113"/>
      <c r="MB42" s="113"/>
      <c r="MC42" s="113"/>
      <c r="MD42" s="113"/>
      <c r="ME42" s="113"/>
      <c r="MF42" s="113"/>
      <c r="MG42" s="113"/>
      <c r="MH42" s="113"/>
      <c r="MI42" s="113"/>
      <c r="MJ42" s="113"/>
      <c r="MK42" s="113"/>
      <c r="ML42" s="113"/>
      <c r="MM42" s="113"/>
      <c r="MN42" s="113"/>
      <c r="MO42" s="113"/>
      <c r="MP42" s="113"/>
      <c r="MQ42" s="113"/>
      <c r="MR42" s="113"/>
      <c r="MS42" s="113"/>
      <c r="MT42" s="113"/>
      <c r="MU42" s="113"/>
      <c r="MV42" s="113"/>
      <c r="MW42" s="113"/>
      <c r="MX42" s="113"/>
      <c r="MY42" s="113"/>
      <c r="MZ42" s="113"/>
      <c r="NA42" s="113"/>
    </row>
    <row r="43" spans="1:438" s="107" customFormat="1" ht="14.1" customHeight="1" x14ac:dyDescent="0.2">
      <c r="A43" s="1"/>
      <c r="B43" s="1"/>
      <c r="C43" s="1"/>
      <c r="D43" s="1"/>
      <c r="E43" s="1" t="s">
        <v>66</v>
      </c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  <c r="IV43" s="1"/>
      <c r="IW43" s="1"/>
      <c r="IX43" s="1"/>
      <c r="IY43" s="1"/>
      <c r="IZ43" s="1"/>
      <c r="JA43" s="1"/>
      <c r="JB43" s="1"/>
      <c r="JG43" s="17">
        <v>44408</v>
      </c>
      <c r="LK43" s="120"/>
      <c r="LL43" s="120"/>
      <c r="LM43" s="120"/>
      <c r="LN43" s="120"/>
      <c r="LO43" s="120"/>
      <c r="LP43" s="120"/>
      <c r="LQ43" s="120"/>
      <c r="LR43" s="120"/>
      <c r="LS43" s="120"/>
      <c r="LT43" s="120"/>
      <c r="LU43" s="120"/>
      <c r="LV43" s="120"/>
      <c r="LW43" s="120"/>
      <c r="LX43" s="120"/>
      <c r="LY43" s="120"/>
      <c r="LZ43" s="120"/>
      <c r="MA43" s="120"/>
      <c r="MB43" s="120"/>
      <c r="MC43" s="120"/>
      <c r="MD43" s="120"/>
      <c r="ME43" s="120"/>
      <c r="MF43" s="120"/>
      <c r="MG43" s="120"/>
      <c r="MH43" s="120"/>
      <c r="MI43" s="120"/>
      <c r="MJ43" s="120"/>
      <c r="MK43" s="120"/>
      <c r="ML43" s="120"/>
      <c r="MM43" s="120"/>
      <c r="MN43" s="120"/>
      <c r="MO43" s="120"/>
      <c r="MP43" s="120"/>
      <c r="MQ43" s="120"/>
      <c r="MR43" s="120"/>
      <c r="MS43" s="120"/>
      <c r="MT43" s="120"/>
      <c r="MU43" s="120"/>
      <c r="MV43" s="120"/>
      <c r="MW43" s="120"/>
      <c r="MX43" s="120"/>
      <c r="MY43" s="120"/>
      <c r="MZ43" s="120"/>
      <c r="NA43" s="120"/>
    </row>
    <row r="44" spans="1:438" s="33" customFormat="1" ht="14.1" customHeight="1" x14ac:dyDescent="0.25">
      <c r="A44" s="1"/>
      <c r="B44" s="1"/>
      <c r="C44" s="1"/>
      <c r="D44" s="1"/>
      <c r="E44" s="1" t="s">
        <v>69</v>
      </c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DX44" s="1"/>
      <c r="DY44" s="1"/>
      <c r="DZ44" s="1"/>
      <c r="EA44" s="1"/>
      <c r="EB44" s="1"/>
      <c r="EC44" s="1"/>
      <c r="ED44" s="1"/>
      <c r="EE44" s="1"/>
      <c r="EF44" s="1"/>
      <c r="EG44" s="1"/>
      <c r="EH44" s="1"/>
      <c r="EI44" s="1"/>
      <c r="EJ44" s="1"/>
      <c r="EK44" s="1"/>
      <c r="EL44" s="1"/>
      <c r="EM44" s="1"/>
      <c r="EN44" s="1"/>
      <c r="EO44" s="1"/>
      <c r="EP44" s="1"/>
      <c r="EQ44" s="1"/>
      <c r="ER44" s="1"/>
      <c r="ES44" s="1"/>
      <c r="ET44" s="1"/>
      <c r="EU44" s="1"/>
      <c r="EV44" s="1"/>
      <c r="EW44" s="1"/>
      <c r="EX44" s="1"/>
      <c r="EY44" s="1"/>
      <c r="EZ44" s="1"/>
      <c r="FA44" s="1"/>
      <c r="FB44" s="1"/>
      <c r="FC44" s="1"/>
      <c r="FD44" s="1"/>
      <c r="FE44" s="1"/>
      <c r="FF44" s="1"/>
      <c r="FG44" s="1"/>
      <c r="FH44" s="1"/>
      <c r="FI44" s="1"/>
      <c r="FJ44" s="1"/>
      <c r="FK44" s="1"/>
      <c r="FL44" s="1"/>
      <c r="FM44" s="1"/>
      <c r="FN44" s="1"/>
      <c r="FO44" s="1"/>
      <c r="FP44" s="1"/>
      <c r="FQ44" s="1"/>
      <c r="FR44" s="1"/>
      <c r="FS44" s="1"/>
      <c r="FT44" s="1"/>
      <c r="FU44" s="1"/>
      <c r="FV44" s="1"/>
      <c r="FW44" s="1"/>
      <c r="FX44" s="1"/>
      <c r="FY44" s="1"/>
      <c r="FZ44" s="1"/>
      <c r="GA44" s="1"/>
      <c r="GB44" s="1"/>
      <c r="GC44" s="1"/>
      <c r="GD44" s="1"/>
      <c r="GE44" s="1"/>
      <c r="GG44" s="122"/>
      <c r="GH44" s="122"/>
      <c r="GI44" s="122"/>
      <c r="GJ44" s="122"/>
      <c r="GK44" s="122"/>
      <c r="GL44" s="122"/>
      <c r="GM44" s="122"/>
      <c r="GN44" s="209" t="s">
        <v>67</v>
      </c>
      <c r="GO44" s="210"/>
      <c r="GP44" s="210"/>
      <c r="GQ44" s="210"/>
      <c r="GR44" s="210"/>
      <c r="GS44" s="210"/>
      <c r="GT44" s="210"/>
      <c r="GU44" s="210"/>
      <c r="GV44" s="210"/>
      <c r="GW44" s="210"/>
      <c r="GX44" s="210"/>
      <c r="GY44" s="210"/>
      <c r="GZ44" s="210"/>
      <c r="HA44" s="210"/>
      <c r="HB44" s="210"/>
      <c r="HC44" s="210"/>
      <c r="HD44" s="210"/>
      <c r="HE44" s="210"/>
      <c r="HF44" s="210"/>
      <c r="HG44" s="210"/>
      <c r="HH44" s="210"/>
      <c r="HI44" s="210"/>
      <c r="HJ44" s="210"/>
      <c r="HK44" s="210"/>
      <c r="HL44" s="210"/>
      <c r="HM44" s="210"/>
      <c r="HN44" s="210"/>
      <c r="HO44" s="210"/>
      <c r="HP44" s="210"/>
      <c r="HQ44" s="210"/>
      <c r="HR44" s="210"/>
      <c r="HS44" s="210"/>
      <c r="HT44" s="210"/>
      <c r="HU44" s="210"/>
      <c r="HV44" s="210"/>
      <c r="HW44" s="210"/>
      <c r="HX44" s="210"/>
      <c r="HY44" s="210"/>
      <c r="HZ44" s="210"/>
      <c r="IA44" s="210"/>
      <c r="IB44" s="210"/>
      <c r="IC44" s="210"/>
      <c r="ID44" s="210"/>
      <c r="IE44" s="210"/>
      <c r="IF44" s="210"/>
      <c r="IG44" s="210"/>
      <c r="IH44" s="210"/>
      <c r="II44" s="210"/>
      <c r="IJ44" s="210"/>
      <c r="IK44" s="210"/>
      <c r="IL44" s="210"/>
      <c r="IM44" s="210"/>
      <c r="IN44" s="210"/>
      <c r="IO44" s="210"/>
      <c r="IP44" s="210"/>
      <c r="IQ44" s="210"/>
      <c r="IR44" s="1"/>
      <c r="IS44" s="1"/>
      <c r="IT44" s="1"/>
      <c r="IU44" s="1"/>
      <c r="IV44" s="1"/>
      <c r="IW44" s="1"/>
      <c r="IX44" s="1"/>
      <c r="IY44" s="1"/>
      <c r="IZ44" s="1"/>
      <c r="JA44" s="1"/>
      <c r="JB44" s="1"/>
      <c r="JG44" s="17">
        <v>44439</v>
      </c>
      <c r="LK44" s="113"/>
      <c r="LL44" s="113"/>
      <c r="LM44" s="113"/>
      <c r="LN44" s="113"/>
      <c r="LO44" s="113"/>
      <c r="LP44" s="113"/>
      <c r="LQ44" s="113"/>
      <c r="LR44" s="113"/>
      <c r="LS44" s="113"/>
      <c r="LT44" s="113"/>
      <c r="LU44" s="113"/>
      <c r="LV44" s="113"/>
      <c r="LW44" s="113"/>
      <c r="LX44" s="113"/>
      <c r="LY44" s="113"/>
      <c r="LZ44" s="113"/>
      <c r="MA44" s="113"/>
      <c r="MB44" s="113"/>
      <c r="MC44" s="113"/>
      <c r="MD44" s="113"/>
      <c r="ME44" s="113"/>
      <c r="MF44" s="113"/>
      <c r="MG44" s="113"/>
      <c r="MH44" s="113"/>
      <c r="MI44" s="113"/>
      <c r="MJ44" s="113"/>
      <c r="MK44" s="113"/>
      <c r="ML44" s="113"/>
      <c r="MM44" s="113"/>
      <c r="MN44" s="113"/>
      <c r="MO44" s="113"/>
      <c r="MP44" s="113"/>
      <c r="MQ44" s="113"/>
      <c r="MR44" s="113"/>
      <c r="MS44" s="113"/>
      <c r="MT44" s="113"/>
      <c r="MU44" s="113"/>
      <c r="MV44" s="113"/>
      <c r="MW44" s="113"/>
      <c r="MX44" s="113"/>
      <c r="MY44" s="113"/>
      <c r="MZ44" s="113"/>
      <c r="NA44" s="113"/>
    </row>
    <row r="45" spans="1:438" s="33" customFormat="1" ht="14.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  <c r="DO45" s="1"/>
      <c r="DP45" s="1"/>
      <c r="DQ45" s="1"/>
      <c r="DR45" s="1"/>
      <c r="DS45" s="1"/>
      <c r="DT45" s="1"/>
      <c r="DU45" s="1"/>
      <c r="DV45" s="1"/>
      <c r="DW45" s="1"/>
      <c r="DX45" s="1"/>
      <c r="DY45" s="1"/>
      <c r="DZ45" s="1"/>
      <c r="EA45" s="1"/>
      <c r="EB45" s="1"/>
      <c r="EC45" s="1"/>
      <c r="ED45" s="1"/>
      <c r="EE45" s="1"/>
      <c r="EF45" s="1"/>
      <c r="EG45" s="1"/>
      <c r="EH45" s="1"/>
      <c r="EI45" s="1"/>
      <c r="EJ45" s="1"/>
      <c r="EK45" s="1"/>
      <c r="EL45" s="1"/>
      <c r="EM45" s="1"/>
      <c r="EN45" s="1"/>
      <c r="EO45" s="1"/>
      <c r="EP45" s="1"/>
      <c r="EQ45" s="1"/>
      <c r="ER45" s="1"/>
      <c r="ES45" s="1"/>
      <c r="ET45" s="1"/>
      <c r="EU45" s="1"/>
      <c r="EV45" s="1"/>
      <c r="EW45" s="1"/>
      <c r="EX45" s="1"/>
      <c r="EY45" s="1"/>
      <c r="EZ45" s="1"/>
      <c r="FA45" s="1"/>
      <c r="FB45" s="1"/>
      <c r="FC45" s="1"/>
      <c r="FD45" s="1"/>
      <c r="FE45" s="1"/>
      <c r="FF45" s="1"/>
      <c r="FG45" s="1"/>
      <c r="FH45" s="1"/>
      <c r="FI45" s="1"/>
      <c r="FJ45" s="1"/>
      <c r="FK45" s="1"/>
      <c r="FL45" s="1"/>
      <c r="FM45" s="1"/>
      <c r="FN45" s="1"/>
      <c r="FO45" s="1"/>
      <c r="FP45" s="1"/>
      <c r="FQ45" s="1"/>
      <c r="FR45" s="1"/>
      <c r="FS45" s="1"/>
      <c r="FT45" s="1"/>
      <c r="FU45" s="1"/>
      <c r="FV45" s="1"/>
      <c r="FW45" s="1"/>
      <c r="FX45" s="1"/>
      <c r="FY45" s="1"/>
      <c r="FZ45" s="1"/>
      <c r="GA45" s="1"/>
      <c r="GB45" s="1"/>
      <c r="GC45" s="1"/>
      <c r="GD45" s="1"/>
      <c r="GE45" s="1"/>
      <c r="GF45" s="1"/>
      <c r="GG45" s="1"/>
      <c r="GH45" s="1"/>
      <c r="GI45" s="1"/>
      <c r="GJ45" s="1"/>
      <c r="GK45" s="1"/>
      <c r="GL45" s="1"/>
      <c r="GM45" s="1"/>
      <c r="GN45" s="1"/>
      <c r="GO45" s="1"/>
      <c r="GP45" s="1"/>
      <c r="GQ45" s="1"/>
      <c r="GR45" s="1"/>
      <c r="GS45" s="1"/>
      <c r="GT45" s="1"/>
      <c r="GU45" s="1"/>
      <c r="GV45" s="1"/>
      <c r="GW45" s="1"/>
      <c r="GX45" s="1"/>
      <c r="GY45" s="1"/>
      <c r="GZ45" s="1"/>
      <c r="HA45" s="1"/>
      <c r="HB45" s="1"/>
      <c r="HC45" s="1"/>
      <c r="HD45" s="1"/>
      <c r="HE45" s="1"/>
      <c r="HF45" s="1"/>
      <c r="HG45" s="1"/>
      <c r="HH45" s="1"/>
      <c r="HI45" s="1"/>
      <c r="HJ45" s="1"/>
      <c r="HK45" s="1"/>
      <c r="HL45" s="1"/>
      <c r="HM45" s="1"/>
      <c r="HN45" s="1"/>
      <c r="HO45" s="1"/>
      <c r="HP45" s="1"/>
      <c r="HQ45" s="1"/>
      <c r="HR45" s="1"/>
      <c r="HS45" s="1"/>
      <c r="HT45" s="1"/>
      <c r="HU45" s="1"/>
      <c r="HV45" s="1"/>
      <c r="HW45" s="1"/>
      <c r="HX45" s="1"/>
      <c r="HY45" s="1"/>
      <c r="HZ45" s="1"/>
      <c r="IA45" s="1"/>
      <c r="IB45" s="1"/>
      <c r="IC45" s="1"/>
      <c r="ID45" s="1"/>
      <c r="IE45" s="1"/>
      <c r="IF45" s="1"/>
      <c r="IG45" s="1"/>
      <c r="IH45" s="1"/>
      <c r="II45" s="1"/>
      <c r="IJ45" s="1"/>
      <c r="IK45" s="1"/>
      <c r="IL45" s="1"/>
      <c r="IM45" s="1"/>
      <c r="IN45" s="1"/>
      <c r="IO45" s="1"/>
      <c r="IP45" s="1"/>
      <c r="IQ45" s="1"/>
      <c r="IR45" s="1"/>
      <c r="IS45" s="1"/>
      <c r="IT45" s="1"/>
      <c r="IU45" s="1"/>
      <c r="IV45" s="1"/>
      <c r="IW45" s="1"/>
      <c r="IX45" s="1"/>
      <c r="IY45" s="1"/>
      <c r="IZ45" s="1"/>
      <c r="JA45" s="1"/>
      <c r="JB45" s="1"/>
      <c r="JG45" s="17">
        <v>44469</v>
      </c>
      <c r="LK45" s="113"/>
      <c r="LL45" s="113"/>
      <c r="LM45" s="113"/>
      <c r="LN45" s="113"/>
      <c r="LO45" s="113"/>
      <c r="LP45" s="113"/>
      <c r="LQ45" s="113"/>
      <c r="LR45" s="113"/>
      <c r="LS45" s="113"/>
      <c r="LT45" s="113"/>
      <c r="LU45" s="113"/>
      <c r="LV45" s="113"/>
      <c r="LW45" s="113"/>
      <c r="LX45" s="113"/>
      <c r="LY45" s="113"/>
      <c r="LZ45" s="113"/>
      <c r="MA45" s="113"/>
      <c r="MB45" s="113"/>
      <c r="MC45" s="113"/>
      <c r="MD45" s="113"/>
      <c r="ME45" s="113"/>
      <c r="MF45" s="113"/>
      <c r="MG45" s="113"/>
      <c r="MH45" s="113"/>
      <c r="MI45" s="113"/>
      <c r="MJ45" s="113"/>
      <c r="MK45" s="113"/>
      <c r="ML45" s="113"/>
      <c r="MM45" s="113"/>
      <c r="MN45" s="113"/>
      <c r="MO45" s="113"/>
      <c r="MP45" s="113"/>
      <c r="MQ45" s="113"/>
      <c r="MR45" s="113"/>
      <c r="MS45" s="113"/>
      <c r="MT45" s="113"/>
      <c r="MU45" s="113"/>
      <c r="MV45" s="113"/>
      <c r="MW45" s="113"/>
      <c r="MX45" s="113"/>
      <c r="MY45" s="113"/>
      <c r="MZ45" s="113"/>
      <c r="NA45" s="113"/>
    </row>
    <row r="46" spans="1:438" s="107" customFormat="1" ht="14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  <c r="DX46" s="1"/>
      <c r="DY46" s="1"/>
      <c r="DZ46" s="1"/>
      <c r="EA46" s="1"/>
      <c r="EB46" s="1"/>
      <c r="EC46" s="1"/>
      <c r="ED46" s="1"/>
      <c r="EE46" s="1"/>
      <c r="EF46" s="1"/>
      <c r="EG46" s="1"/>
      <c r="EH46" s="1"/>
      <c r="EI46" s="1"/>
      <c r="EJ46" s="1"/>
      <c r="EK46" s="1"/>
      <c r="EL46" s="1"/>
      <c r="EM46" s="1"/>
      <c r="EN46" s="1"/>
      <c r="EO46" s="1"/>
      <c r="EP46" s="1"/>
      <c r="EQ46" s="1"/>
      <c r="ER46" s="1"/>
      <c r="ES46" s="1"/>
      <c r="ET46" s="1"/>
      <c r="EU46" s="1"/>
      <c r="EV46" s="1"/>
      <c r="EW46" s="1"/>
      <c r="EX46" s="1"/>
      <c r="EY46" s="1"/>
      <c r="EZ46" s="1"/>
      <c r="FA46" s="1"/>
      <c r="FB46" s="1"/>
      <c r="FC46" s="1"/>
      <c r="FD46" s="1"/>
      <c r="FE46" s="1"/>
      <c r="FF46" s="1"/>
      <c r="FG46" s="1"/>
      <c r="FH46" s="1"/>
      <c r="FI46" s="1"/>
      <c r="FJ46" s="1"/>
      <c r="FK46" s="1"/>
      <c r="FL46" s="1"/>
      <c r="FM46" s="1"/>
      <c r="FN46" s="1"/>
      <c r="FO46" s="1"/>
      <c r="FP46" s="1"/>
      <c r="FQ46" s="1"/>
      <c r="FR46" s="1"/>
      <c r="FS46" s="1"/>
      <c r="FT46" s="1"/>
      <c r="FU46" s="1"/>
      <c r="FV46" s="1"/>
      <c r="FW46" s="1"/>
      <c r="FX46" s="1"/>
      <c r="FY46" s="1"/>
      <c r="FZ46" s="1"/>
      <c r="GA46" s="1"/>
      <c r="GB46" s="1"/>
      <c r="GC46" s="1"/>
      <c r="GD46" s="1"/>
      <c r="GE46" s="1"/>
      <c r="GF46" s="1"/>
      <c r="GG46" s="1"/>
      <c r="GH46" s="1"/>
      <c r="GI46" s="1"/>
      <c r="GJ46" s="1"/>
      <c r="GK46" s="1"/>
      <c r="GL46" s="1"/>
      <c r="GM46" s="1"/>
      <c r="GN46" s="1"/>
      <c r="GO46" s="1"/>
      <c r="GP46" s="1"/>
      <c r="GQ46" s="1"/>
      <c r="GR46" s="1"/>
      <c r="GS46" s="1"/>
      <c r="GT46" s="1"/>
      <c r="GU46" s="1"/>
      <c r="GV46" s="1"/>
      <c r="GW46" s="1"/>
      <c r="GX46" s="1"/>
      <c r="GY46" s="1"/>
      <c r="GZ46" s="1"/>
      <c r="HA46" s="1"/>
      <c r="HB46" s="1"/>
      <c r="HC46" s="1"/>
      <c r="HD46" s="1"/>
      <c r="HE46" s="1"/>
      <c r="HF46" s="1"/>
      <c r="HG46" s="1"/>
      <c r="HH46" s="1"/>
      <c r="HI46" s="1"/>
      <c r="HJ46" s="1"/>
      <c r="HK46" s="1"/>
      <c r="HL46" s="1"/>
      <c r="HM46" s="1"/>
      <c r="HN46" s="1"/>
      <c r="HO46" s="1"/>
      <c r="HP46" s="1"/>
      <c r="HQ46" s="1"/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1"/>
      <c r="IM46" s="1"/>
      <c r="IN46" s="1"/>
      <c r="IO46" s="1"/>
      <c r="IP46" s="1"/>
      <c r="IQ46" s="65"/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G46" s="17">
        <v>44500</v>
      </c>
      <c r="LK46" s="120"/>
      <c r="LL46" s="120"/>
      <c r="LM46" s="120"/>
      <c r="LN46" s="120"/>
      <c r="LO46" s="120"/>
      <c r="LP46" s="120"/>
      <c r="LQ46" s="120"/>
      <c r="LR46" s="120"/>
      <c r="LS46" s="120"/>
      <c r="LT46" s="120"/>
      <c r="LU46" s="120"/>
      <c r="LV46" s="120"/>
      <c r="LW46" s="120"/>
      <c r="LX46" s="120"/>
      <c r="LY46" s="120"/>
      <c r="LZ46" s="120"/>
      <c r="MA46" s="120"/>
      <c r="MB46" s="120"/>
      <c r="MC46" s="120"/>
      <c r="MD46" s="120"/>
      <c r="ME46" s="120"/>
      <c r="MF46" s="120"/>
      <c r="MG46" s="120"/>
      <c r="MH46" s="120"/>
      <c r="MI46" s="120"/>
      <c r="MJ46" s="120"/>
      <c r="MK46" s="120"/>
      <c r="ML46" s="120"/>
      <c r="MM46" s="120"/>
      <c r="MN46" s="120"/>
      <c r="MO46" s="120"/>
      <c r="MP46" s="120"/>
      <c r="MQ46" s="120"/>
      <c r="MR46" s="120"/>
      <c r="MS46" s="120"/>
      <c r="MT46" s="120"/>
      <c r="MU46" s="120"/>
      <c r="MV46" s="120"/>
      <c r="MW46" s="120"/>
      <c r="MX46" s="120"/>
      <c r="MY46" s="120"/>
      <c r="MZ46" s="120"/>
      <c r="NA46" s="120"/>
    </row>
    <row r="47" spans="1:438" s="33" customFormat="1" ht="14.1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1"/>
      <c r="DY47" s="1"/>
      <c r="DZ47" s="1"/>
      <c r="EA47" s="1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1"/>
      <c r="EQ47" s="1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1"/>
      <c r="FL47" s="1"/>
      <c r="FM47" s="1"/>
      <c r="FN47" s="1"/>
      <c r="FO47" s="1"/>
      <c r="FP47" s="1"/>
      <c r="FQ47" s="1"/>
      <c r="FR47" s="1"/>
      <c r="FS47" s="1"/>
      <c r="FT47" s="1"/>
      <c r="FU47" s="1"/>
      <c r="FV47" s="1"/>
      <c r="FW47" s="1"/>
      <c r="FX47" s="1"/>
      <c r="FY47" s="1"/>
      <c r="FZ47" s="1"/>
      <c r="GA47" s="1"/>
      <c r="GB47" s="1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1"/>
      <c r="GN47" s="1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C47" s="1"/>
      <c r="HD47" s="1"/>
      <c r="HE47" s="1"/>
      <c r="HF47" s="1"/>
      <c r="HG47" s="1"/>
      <c r="HH47" s="1"/>
      <c r="HI47" s="1"/>
      <c r="HJ47" s="1"/>
      <c r="HK47" s="1"/>
      <c r="HL47" s="1"/>
      <c r="HM47" s="1"/>
      <c r="HN47" s="1"/>
      <c r="HO47" s="1"/>
      <c r="HP47" s="1"/>
      <c r="HQ47" s="1"/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1"/>
      <c r="IM47" s="1"/>
      <c r="IN47" s="1"/>
      <c r="IO47" s="1"/>
      <c r="IP47" s="1"/>
      <c r="IQ47" s="1"/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G47" s="17">
        <v>44530</v>
      </c>
      <c r="LK47" s="113"/>
      <c r="LL47" s="113"/>
      <c r="LM47" s="113"/>
      <c r="LN47" s="113"/>
      <c r="LO47" s="113"/>
      <c r="LP47" s="113"/>
      <c r="LQ47" s="113"/>
      <c r="LR47" s="113"/>
      <c r="LS47" s="113"/>
      <c r="LT47" s="113"/>
      <c r="LU47" s="113"/>
      <c r="LV47" s="113"/>
      <c r="LW47" s="113"/>
      <c r="LX47" s="113"/>
      <c r="LY47" s="113"/>
      <c r="LZ47" s="113"/>
      <c r="MA47" s="113"/>
      <c r="MB47" s="113"/>
      <c r="MC47" s="113"/>
      <c r="MD47" s="113"/>
      <c r="ME47" s="113"/>
      <c r="MF47" s="113"/>
      <c r="MG47" s="113"/>
      <c r="MH47" s="113"/>
      <c r="MI47" s="113"/>
      <c r="MJ47" s="113"/>
      <c r="MK47" s="113"/>
      <c r="ML47" s="113"/>
      <c r="MM47" s="113"/>
      <c r="MN47" s="113"/>
      <c r="MO47" s="113"/>
      <c r="MP47" s="113"/>
      <c r="MQ47" s="113"/>
      <c r="MR47" s="113"/>
      <c r="MS47" s="113"/>
      <c r="MT47" s="113"/>
      <c r="MU47" s="113"/>
      <c r="MV47" s="113"/>
      <c r="MW47" s="113"/>
      <c r="MX47" s="113"/>
      <c r="MY47" s="113"/>
      <c r="MZ47" s="113"/>
      <c r="NA47" s="113"/>
    </row>
    <row r="48" spans="1:438" ht="14.1" customHeight="1" x14ac:dyDescent="0.2">
      <c r="JG48" s="17">
        <v>44561</v>
      </c>
    </row>
    <row r="49" spans="267:267" ht="14.1" customHeight="1" x14ac:dyDescent="0.2">
      <c r="JG49" s="17">
        <v>44592</v>
      </c>
    </row>
    <row r="50" spans="267:267" ht="14.1" customHeight="1" x14ac:dyDescent="0.2">
      <c r="JG50" s="17">
        <v>44620</v>
      </c>
    </row>
    <row r="51" spans="267:267" ht="14.1" customHeight="1" x14ac:dyDescent="0.2">
      <c r="JG51" s="17">
        <v>44651</v>
      </c>
    </row>
    <row r="52" spans="267:267" ht="14.1" customHeight="1" x14ac:dyDescent="0.2">
      <c r="JG52" s="17">
        <v>44681</v>
      </c>
    </row>
    <row r="53" spans="267:267" ht="14.1" customHeight="1" x14ac:dyDescent="0.2">
      <c r="JG53" s="17">
        <v>44712</v>
      </c>
    </row>
    <row r="54" spans="267:267" ht="14.1" customHeight="1" x14ac:dyDescent="0.2">
      <c r="JG54" s="17">
        <v>44742</v>
      </c>
    </row>
    <row r="55" spans="267:267" ht="14.1" customHeight="1" x14ac:dyDescent="0.2">
      <c r="JG55" s="17">
        <v>44773</v>
      </c>
    </row>
    <row r="56" spans="267:267" ht="14.1" customHeight="1" x14ac:dyDescent="0.2">
      <c r="JG56" s="17">
        <v>44804</v>
      </c>
    </row>
    <row r="57" spans="267:267" ht="14.1" customHeight="1" x14ac:dyDescent="0.2">
      <c r="JG57" s="17">
        <v>44834</v>
      </c>
    </row>
    <row r="58" spans="267:267" ht="14.1" customHeight="1" x14ac:dyDescent="0.2">
      <c r="JG58" s="17">
        <v>44865</v>
      </c>
    </row>
    <row r="59" spans="267:267" ht="14.1" customHeight="1" x14ac:dyDescent="0.2">
      <c r="JG59" s="17">
        <v>44895</v>
      </c>
    </row>
    <row r="60" spans="267:267" ht="14.1" customHeight="1" x14ac:dyDescent="0.2">
      <c r="JG60" s="17">
        <v>44926</v>
      </c>
    </row>
    <row r="61" spans="267:267" ht="14.1" customHeight="1" x14ac:dyDescent="0.2">
      <c r="JG61" s="17">
        <v>44957</v>
      </c>
    </row>
    <row r="62" spans="267:267" ht="14.1" customHeight="1" x14ac:dyDescent="0.2">
      <c r="JG62" s="17">
        <v>44985</v>
      </c>
    </row>
    <row r="63" spans="267:267" ht="14.1" customHeight="1" x14ac:dyDescent="0.2">
      <c r="JG63" s="17">
        <v>45016</v>
      </c>
    </row>
    <row r="64" spans="267:267" ht="14.1" customHeight="1" x14ac:dyDescent="0.2">
      <c r="JG64" s="17">
        <v>45046</v>
      </c>
    </row>
    <row r="65" spans="267:267" ht="14.1" customHeight="1" x14ac:dyDescent="0.2">
      <c r="JG65" s="17">
        <v>45077</v>
      </c>
    </row>
    <row r="66" spans="267:267" ht="14.1" customHeight="1" x14ac:dyDescent="0.2">
      <c r="JG66" s="17">
        <v>45107</v>
      </c>
    </row>
    <row r="67" spans="267:267" ht="14.1" customHeight="1" x14ac:dyDescent="0.2">
      <c r="JG67" s="17">
        <v>45138</v>
      </c>
    </row>
    <row r="68" spans="267:267" ht="14.1" customHeight="1" x14ac:dyDescent="0.2">
      <c r="JG68" s="17">
        <v>45169</v>
      </c>
    </row>
    <row r="69" spans="267:267" ht="14.1" customHeight="1" x14ac:dyDescent="0.2">
      <c r="JG69" s="17">
        <v>45199</v>
      </c>
    </row>
    <row r="70" spans="267:267" x14ac:dyDescent="0.2">
      <c r="JG70" s="17">
        <v>45230</v>
      </c>
    </row>
    <row r="71" spans="267:267" x14ac:dyDescent="0.2">
      <c r="JG71" s="17">
        <v>45260</v>
      </c>
    </row>
    <row r="72" spans="267:267" x14ac:dyDescent="0.2">
      <c r="JG72" s="17">
        <v>45291</v>
      </c>
    </row>
  </sheetData>
  <sheetProtection algorithmName="SHA-512" hashValue="IambbxV7FfCekSz6GNS0CjkRnYg14JruL7Tn0i5NqWHXcj594jhMqaOxnx3THulxnGY5CYzctn2+FE91rR0GrA==" saltValue="W/lWs7WNG5YkUun5ajXrgA==" spinCount="100000" sheet="1" objects="1" scenarios="1" selectLockedCells="1"/>
  <mergeCells count="56">
    <mergeCell ref="GN44:IQ44"/>
    <mergeCell ref="CR10:FB10"/>
    <mergeCell ref="DW18:EH18"/>
    <mergeCell ref="EI18:ET18"/>
    <mergeCell ref="EU18:FF18"/>
    <mergeCell ref="IC18:II18"/>
    <mergeCell ref="IJ18:IP18"/>
    <mergeCell ref="AK9:AS9"/>
    <mergeCell ref="GP8:GW8"/>
    <mergeCell ref="BO8:BV8"/>
    <mergeCell ref="EC8:EJ8"/>
    <mergeCell ref="CC8:DN8"/>
    <mergeCell ref="Q8:BA8"/>
    <mergeCell ref="BP9:GE9"/>
    <mergeCell ref="HD8:IP8"/>
    <mergeCell ref="GX2:IO2"/>
    <mergeCell ref="GX1:IO1"/>
    <mergeCell ref="BQ4:GF4"/>
    <mergeCell ref="B7:AI7"/>
    <mergeCell ref="B1:AR1"/>
    <mergeCell ref="EQ8:GB8"/>
    <mergeCell ref="B2:AR2"/>
    <mergeCell ref="BP7:GE7"/>
    <mergeCell ref="B8:J8"/>
    <mergeCell ref="AK7:BA7"/>
    <mergeCell ref="J5:BA5"/>
    <mergeCell ref="AK21:BA21"/>
    <mergeCell ref="HD21:HW21"/>
    <mergeCell ref="B16:I17"/>
    <mergeCell ref="J16:AS17"/>
    <mergeCell ref="HD16:HW17"/>
    <mergeCell ref="FG18:FR18"/>
    <mergeCell ref="FS18:GD18"/>
    <mergeCell ref="GE18:GP18"/>
    <mergeCell ref="GQ18:HB18"/>
    <mergeCell ref="BC18:BN18"/>
    <mergeCell ref="BO18:BZ18"/>
    <mergeCell ref="CA18:CL18"/>
    <mergeCell ref="CM18:CX18"/>
    <mergeCell ref="AU18:BA18"/>
    <mergeCell ref="AU16:BA17"/>
    <mergeCell ref="J18:AS18"/>
    <mergeCell ref="AK20:BA20"/>
    <mergeCell ref="AK13:BA13"/>
    <mergeCell ref="II16:IP17"/>
    <mergeCell ref="II14:IP14"/>
    <mergeCell ref="II15:IP15"/>
    <mergeCell ref="HY16:IH17"/>
    <mergeCell ref="HY14:IH14"/>
    <mergeCell ref="AK15:BA15"/>
    <mergeCell ref="AK14:BA14"/>
    <mergeCell ref="HY15:IH15"/>
    <mergeCell ref="HD14:HW14"/>
    <mergeCell ref="HD15:HW15"/>
    <mergeCell ref="CY18:DJ18"/>
    <mergeCell ref="DK18:DV18"/>
  </mergeCells>
  <conditionalFormatting sqref="AU16">
    <cfRule type="expression" dxfId="31" priority="815">
      <formula>$J$16="kann nicht erfüllt werden"</formula>
    </cfRule>
    <cfRule type="expression" dxfId="30" priority="816">
      <formula>$J$16="ist erfüllt"</formula>
    </cfRule>
  </conditionalFormatting>
  <conditionalFormatting sqref="AU18">
    <cfRule type="expression" dxfId="29" priority="821">
      <formula>$J$18="ist erfüllt"</formula>
    </cfRule>
    <cfRule type="expression" dxfId="28" priority="822">
      <formula>$J$18="kann nicht erfüllt werden"</formula>
    </cfRule>
  </conditionalFormatting>
  <conditionalFormatting sqref="AK14:AK15 J16 AU16 J18 AU18">
    <cfRule type="expression" dxfId="27" priority="832">
      <formula>#REF!="ausgeblendet"</formula>
    </cfRule>
  </conditionalFormatting>
  <conditionalFormatting sqref="HD13 B19:AH19">
    <cfRule type="expression" dxfId="26" priority="833">
      <formula>#REF!="ausgeblendet"</formula>
    </cfRule>
  </conditionalFormatting>
  <conditionalFormatting sqref="BB13">
    <cfRule type="expression" dxfId="25" priority="846">
      <formula>#REF!="ausgeblendet"</formula>
    </cfRule>
  </conditionalFormatting>
  <conditionalFormatting sqref="AK21">
    <cfRule type="expression" dxfId="24" priority="85">
      <formula>#REF!="ausgeblendet"</formula>
    </cfRule>
  </conditionalFormatting>
  <conditionalFormatting sqref="BB20">
    <cfRule type="expression" dxfId="23" priority="87">
      <formula>#REF!="ausgeblendet"</formula>
    </cfRule>
  </conditionalFormatting>
  <conditionalFormatting sqref="BC21:HC21">
    <cfRule type="cellIs" dxfId="22" priority="79" operator="equal">
      <formula>#REF!</formula>
    </cfRule>
  </conditionalFormatting>
  <conditionalFormatting sqref="BB21:HC21">
    <cfRule type="cellIs" dxfId="21" priority="77" operator="equal">
      <formula>#REF!</formula>
    </cfRule>
    <cfRule type="cellIs" dxfId="20" priority="80" operator="equal">
      <formula>#REF!</formula>
    </cfRule>
  </conditionalFormatting>
  <conditionalFormatting sqref="HY21:HZ21 IC18:II18">
    <cfRule type="cellIs" dxfId="19" priority="73" operator="between">
      <formula>#REF!</formula>
      <formula>#REF!</formula>
    </cfRule>
    <cfRule type="cellIs" dxfId="18" priority="74" operator="between">
      <formula>#REF!</formula>
      <formula>#REF!</formula>
    </cfRule>
    <cfRule type="cellIs" dxfId="17" priority="75" operator="between">
      <formula>#REF!</formula>
      <formula>#REF!</formula>
    </cfRule>
    <cfRule type="cellIs" dxfId="16" priority="76" operator="between">
      <formula>#REF!</formula>
      <formula>#REF!</formula>
    </cfRule>
  </conditionalFormatting>
  <dataValidations count="10">
    <dataValidation type="date" allowBlank="1" showInputMessage="1" showErrorMessage="1" sqref="AK13 AK27 AK20 AK41 AK34" xr:uid="{43E03CED-1231-423D-8322-574CB00EB31E}">
      <formula1>19755</formula1>
      <formula2>24472</formula2>
    </dataValidation>
    <dataValidation type="list" allowBlank="1" showInputMessage="1" showErrorMessage="1" sqref="DA4" xr:uid="{FFCF0B9A-D2A8-4942-9309-5E571E2F4BBE}">
      <formula1>$DR$50:$DR$51</formula1>
    </dataValidation>
    <dataValidation type="list" allowBlank="1" showInputMessage="1" showErrorMessage="1" sqref="AK21 J44 J46 AK42 J37 J39 AK35 J30 J32 AK28 J23" xr:uid="{E1D3C985-DEDB-45DC-9A63-F7D43AB83FBD}">
      <formula1>#REF!</formula1>
    </dataValidation>
    <dataValidation type="date" allowBlank="1" showInputMessage="1" showErrorMessage="1" sqref="AK29:AZ29 AK22:AZ22 AK36:AZ36 AK43:AZ43" xr:uid="{3C757FE5-6B66-4E9F-A0DD-FCAF919632A3}">
      <formula1>43100</formula1>
      <formula2>#REF!</formula2>
    </dataValidation>
    <dataValidation type="whole" allowBlank="1" showInputMessage="1" showErrorMessage="1" sqref="GP8:GW8 BO8:BV8 EC8:EJ8 B8:J8 AK9:AS9" xr:uid="{D0CBA321-6FE9-40B4-B5B6-B1AE2842E606}">
      <formula1>0</formula1>
      <formula2>120</formula2>
    </dataValidation>
    <dataValidation type="list" allowBlank="1" showInputMessage="1" showErrorMessage="1" sqref="AK14" xr:uid="{40F07F99-21C7-46B3-B7A4-3BEE28B6F7B9}">
      <formula1>$JD$23:$JD$24</formula1>
    </dataValidation>
    <dataValidation type="list" allowBlank="1" showInputMessage="1" showErrorMessage="1" sqref="J18 J16" xr:uid="{AA508124-F593-4137-80B7-8A5E80B21D50}">
      <formula1>$JE$23:$JE$24</formula1>
    </dataValidation>
    <dataValidation type="list" allowBlank="1" showInputMessage="1" showErrorMessage="1" sqref="AK7" xr:uid="{B0E67A26-DCA8-4F83-A5CD-AA05AB4BC587}">
      <formula1>$JG$24:$JG$72</formula1>
    </dataValidation>
    <dataValidation type="list" allowBlank="1" showInputMessage="1" showErrorMessage="1" sqref="HD8:IP8 CC8:DN8 EQ8:GB8 Q8:BA8" xr:uid="{F9A358E6-16A7-4B58-8D4D-534493BAC833}">
      <formula1>$JF$23:$JF$27</formula1>
    </dataValidation>
    <dataValidation type="list" allowBlank="1" showInputMessage="1" showErrorMessage="1" sqref="AK15:BA15" xr:uid="{EFF9C705-D75F-4323-944A-23ADF9E935CB}">
      <formula1>$JH$24:$JH$24</formula1>
    </dataValidation>
  </dataValidations>
  <hyperlinks>
    <hyperlink ref="B1" r:id="rId1" xr:uid="{AF21A7A7-7836-4FD8-8631-9AF1066D5263}"/>
    <hyperlink ref="GN44" r:id="rId2" xr:uid="{63475DF4-C979-458C-B84E-40D3BF5D4D52}"/>
  </hyperlinks>
  <pageMargins left="0" right="0" top="0.59055118110236227" bottom="0" header="0.31496062992125984" footer="0.31496062992125984"/>
  <pageSetup paperSize="9" orientation="landscape"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96" operator="equal" id="{C3FF9D9D-FFFB-450B-898C-F502634C8690}">
            <xm:f>ReBeg!$G$17</xm:f>
            <x14:dxf>
              <font>
                <strike val="0"/>
              </font>
              <border>
                <left style="dotted">
                  <color rgb="FFFFC000"/>
                </left>
                <vertical/>
                <horizontal/>
              </border>
            </x14:dxf>
          </x14:cfRule>
          <xm:sqref>BC14:HC14</xm:sqref>
        </x14:conditionalFormatting>
        <x14:conditionalFormatting xmlns:xm="http://schemas.microsoft.com/office/excel/2006/main">
          <x14:cfRule type="cellIs" priority="1" operator="between" id="{D71E1868-ECA7-419D-B86A-C5E980FDDC37}">
            <xm:f>ReBeg!$A$75</xm:f>
            <xm:f>ReBeg!$A$76</xm:f>
            <x14:dxf>
              <font>
                <strike val="0"/>
              </font>
              <fill>
                <patternFill>
                  <bgColor rgb="FF00B0F0"/>
                </patternFill>
              </fill>
            </x14:dxf>
          </x14:cfRule>
          <x14:cfRule type="cellIs" priority="864" operator="between" id="{AE7055FA-695F-409B-BFA1-E516828E2B6D}">
            <xm:f>ReBeg!$E$75</xm:f>
            <xm:f>ReBeg!$E$76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865" operator="between" id="{9370583B-9B2C-4CB1-9896-86265B733E6E}">
            <xm:f>ReBeg!$D$75</xm:f>
            <xm:f>ReBeg!$D$76</xm:f>
            <x14:dxf>
              <fill>
                <patternFill>
                  <bgColor theme="9"/>
                </patternFill>
              </fill>
            </x14:dxf>
          </x14:cfRule>
          <x14:cfRule type="cellIs" priority="866" operator="between" id="{0AC1E4BA-BB4B-4DAE-9541-578B183F35E9}">
            <xm:f>ReBeg!$C$75</xm:f>
            <xm:f>ReBeg!$C$76</xm:f>
            <x14:dxf>
              <fill>
                <patternFill>
                  <bgColor theme="9" tint="0.59996337778862885"/>
                </patternFill>
              </fill>
            </x14:dxf>
          </x14:cfRule>
          <x14:cfRule type="cellIs" priority="867" operator="between" id="{C6D74A51-E670-4A82-B317-A32503FCDF54}">
            <xm:f>ReBeg!$B$75</xm:f>
            <xm:f>ReBeg!$B$76</xm:f>
            <x14:dxf>
              <fill>
                <patternFill>
                  <bgColor theme="9" tint="-0.24994659260841701"/>
                </patternFill>
              </fill>
            </x14:dxf>
          </x14:cfRule>
          <xm:sqref>BB16:HC16</xm:sqref>
        </x14:conditionalFormatting>
        <x14:conditionalFormatting xmlns:xm="http://schemas.microsoft.com/office/excel/2006/main">
          <x14:cfRule type="cellIs" priority="871" operator="equal" id="{6AFFFD91-8072-4F73-9C5F-8477ACE5EF89}">
            <xm:f>ReBeg!$C$13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872" operator="equal" id="{98EA1215-C46E-4248-BC65-1142C291A7EB}">
            <xm:f>ReBeg!$C$13+$AK$9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BB19:CY19 CZ21 DA19:HA19 HC19 HB21</xm:sqref>
        </x14:conditionalFormatting>
        <x14:conditionalFormatting xmlns:xm="http://schemas.microsoft.com/office/excel/2006/main">
          <x14:cfRule type="cellIs" priority="881" operator="equal" id="{0491A7BB-0536-461F-98A2-62A87E98D6A8}">
            <xm:f>ReBeg!$C$13+$AK$9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BB15:HC15</xm:sqref>
        </x14:conditionalFormatting>
        <x14:conditionalFormatting xmlns:xm="http://schemas.microsoft.com/office/excel/2006/main">
          <x14:cfRule type="cellIs" priority="886" operator="equal" id="{5949323C-CA49-4BA9-AF85-C38FA9ED94B7}">
            <xm:f>ReBeg!$G$16</xm:f>
            <x14:dxf>
              <border>
                <left style="dotted">
                  <color rgb="FFFF0000"/>
                </left>
                <right/>
                <vertical/>
                <horizontal/>
              </border>
            </x14:dxf>
          </x14:cfRule>
          <x14:cfRule type="cellIs" priority="887" operator="equal" id="{E954FA86-292C-4B09-9E55-979A58F4AEF6}">
            <xm:f>ReBeg!$C$13</xm:f>
            <x14:dxf>
              <border>
                <left style="dotted">
                  <color auto="1"/>
                </left>
                <right/>
                <vertical/>
                <horizontal/>
              </border>
            </x14:dxf>
          </x14:cfRule>
          <x14:cfRule type="cellIs" priority="888" operator="equal" id="{AF76C4D7-C787-4DBF-9278-E44897034E68}">
            <xm:f>ReBeg!$C$13+$AK$9</xm:f>
            <x14:dxf>
              <border>
                <left style="dotted">
                  <color rgb="FF00B0F0"/>
                </left>
                <vertical/>
                <horizontal/>
              </border>
            </x14:dxf>
          </x14:cfRule>
          <xm:sqref>BB14:HC14</xm:sqref>
        </x14:conditionalFormatting>
        <x14:conditionalFormatting xmlns:xm="http://schemas.microsoft.com/office/excel/2006/main">
          <x14:cfRule type="cellIs" priority="909" operator="equal" id="{8708B401-A4A3-4AFB-9FC3-D6F0FA5F29A6}">
            <xm:f>ReBeg!$C$69</xm:f>
            <x14:dxf>
              <fill>
                <patternFill>
                  <bgColor rgb="FF00B050"/>
                </patternFill>
              </fill>
            </x14:dxf>
          </x14:cfRule>
          <x14:cfRule type="cellIs" priority="910" operator="equal" id="{9212D746-3536-40FA-9854-A1FEC2A77428}">
            <xm:f>ReBeg!$C$68</xm:f>
            <x14:dxf>
              <fill>
                <patternFill>
                  <bgColor rgb="FFFFC000"/>
                </patternFill>
              </fill>
            </x14:dxf>
          </x14:cfRule>
          <x14:cfRule type="cellIs" priority="911" operator="equal" id="{12ABF96F-4C38-4BE0-919E-2D81A93F9010}">
            <xm:f>ReBeg!$C$67</xm:f>
            <x14:dxf>
              <font>
                <strike val="0"/>
              </font>
              <fill>
                <patternFill>
                  <bgColor rgb="FFFF0000"/>
                </patternFill>
              </fill>
            </x14:dxf>
          </x14:cfRule>
          <x14:cfRule type="cellIs" priority="912" operator="equal" id="{4A970CA8-6252-4801-A5EF-61CB7D018D4E}">
            <xm:f>ReBeg!$C$13</xm:f>
            <x14:dxf>
              <fill>
                <patternFill patternType="none">
                  <bgColor auto="1"/>
                </patternFill>
              </fill>
              <border>
                <left style="dotted">
                  <color auto="1"/>
                </left>
                <right/>
                <top/>
                <bottom style="thin">
                  <color auto="1"/>
                </bottom>
                <vertical/>
                <horizontal/>
              </border>
            </x14:dxf>
          </x14:cfRule>
          <xm:sqref>BC15:HC15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8427D-A3AA-4BA4-B2F4-F0C59CCE56EF}">
  <dimension ref="A3:M332"/>
  <sheetViews>
    <sheetView zoomScale="60" zoomScaleNormal="60" workbookViewId="0">
      <selection sqref="A1:XFD1048576"/>
    </sheetView>
  </sheetViews>
  <sheetFormatPr baseColWidth="10" defaultColWidth="11.5703125" defaultRowHeight="0.95" customHeight="1" x14ac:dyDescent="0.2"/>
  <cols>
    <col min="1" max="8" width="16" style="68" customWidth="1"/>
    <col min="9" max="9" width="17.85546875" style="68" customWidth="1"/>
    <col min="10" max="10" width="11.5703125" style="68"/>
    <col min="11" max="11" width="14" style="68" bestFit="1" customWidth="1"/>
    <col min="12" max="16384" width="11.5703125" style="68"/>
  </cols>
  <sheetData>
    <row r="3" spans="1:10" s="70" customFormat="1" ht="0.95" customHeight="1" x14ac:dyDescent="0.25">
      <c r="A3" s="69">
        <f>' '!AK13</f>
        <v>22637</v>
      </c>
    </row>
    <row r="4" spans="1:10" s="70" customFormat="1" ht="0.95" customHeight="1" x14ac:dyDescent="0.2">
      <c r="A4" s="71">
        <f>YEAR(A3)</f>
        <v>1961</v>
      </c>
    </row>
    <row r="5" spans="1:10" s="70" customFormat="1" ht="0.95" customHeight="1" x14ac:dyDescent="0.2">
      <c r="A5" s="72">
        <f>IF(DAY(A3)=1,A3,DATE(YEAR(A3),MONTH(A3)+1,1))</f>
        <v>22647</v>
      </c>
      <c r="B5" s="73">
        <f>A5</f>
        <v>22647</v>
      </c>
    </row>
    <row r="6" spans="1:10" ht="0.95" customHeight="1" x14ac:dyDescent="0.2">
      <c r="A6" s="72">
        <f ca="1">TODAY()</f>
        <v>44021</v>
      </c>
      <c r="B6" s="68">
        <f ca="1">A6</f>
        <v>44021</v>
      </c>
    </row>
    <row r="7" spans="1:10" ht="0.95" customHeight="1" x14ac:dyDescent="0.2">
      <c r="A7" s="72">
        <f ca="1">DATE(YEAR(A6),MONTH(A6),1)</f>
        <v>44013</v>
      </c>
      <c r="B7" s="73">
        <f ca="1">A7</f>
        <v>44013</v>
      </c>
      <c r="C7" s="68">
        <f ca="1">VLOOKUP($A$7,A152:B332,2,FALSE)</f>
        <v>18</v>
      </c>
      <c r="D7" s="73">
        <f ca="1">DATEDIF(A5,A7,"m")</f>
        <v>702</v>
      </c>
      <c r="E7" s="68">
        <f ca="1">ROUNDDOWN(D7/12,0)</f>
        <v>58</v>
      </c>
      <c r="F7" s="68">
        <f ca="1">D7-(E7*12)</f>
        <v>6</v>
      </c>
      <c r="G7" s="68" t="s">
        <v>17</v>
      </c>
    </row>
    <row r="8" spans="1:10" ht="0.95" customHeight="1" x14ac:dyDescent="0.2">
      <c r="A8" s="72">
        <v>43465</v>
      </c>
      <c r="B8" s="73">
        <f>A8</f>
        <v>43465</v>
      </c>
      <c r="D8" s="73">
        <f>DATEDIF(A5,A8,"m")+1</f>
        <v>684</v>
      </c>
    </row>
    <row r="9" spans="1:10" ht="0.95" customHeight="1" x14ac:dyDescent="0.2">
      <c r="A9" s="72"/>
      <c r="B9" s="73"/>
    </row>
    <row r="10" spans="1:10" ht="0.95" customHeight="1" x14ac:dyDescent="0.25">
      <c r="A10" s="74">
        <f>' '!AK15</f>
        <v>43830</v>
      </c>
      <c r="B10" s="68">
        <f>A10</f>
        <v>43830</v>
      </c>
      <c r="C10" s="73">
        <f>D10-D8</f>
        <v>12</v>
      </c>
      <c r="D10" s="73">
        <f>DATEDIF(A5,A10,"m")+1</f>
        <v>696</v>
      </c>
      <c r="E10" s="68">
        <f>ROUNDDOWN(D10/12,0)</f>
        <v>58</v>
      </c>
      <c r="F10" s="68">
        <f>D10-(E10*12)</f>
        <v>0</v>
      </c>
      <c r="G10" s="68" t="s">
        <v>16</v>
      </c>
    </row>
    <row r="11" spans="1:10" ht="0.95" customHeight="1" x14ac:dyDescent="0.25">
      <c r="A11" s="74"/>
      <c r="D11" s="73"/>
    </row>
    <row r="12" spans="1:10" ht="0.95" customHeight="1" x14ac:dyDescent="0.2">
      <c r="A12" s="72">
        <f>A10+1</f>
        <v>43831</v>
      </c>
      <c r="B12" s="73">
        <f>A12</f>
        <v>43831</v>
      </c>
      <c r="D12" s="73">
        <f>DATEDIF(A5,A12,"m")</f>
        <v>696</v>
      </c>
      <c r="E12" s="68">
        <f>ROUNDDOWN(D12/12,0)</f>
        <v>58</v>
      </c>
      <c r="F12" s="68">
        <f>D12-(E12*12)</f>
        <v>0</v>
      </c>
    </row>
    <row r="13" spans="1:10" ht="0.95" customHeight="1" x14ac:dyDescent="0.25">
      <c r="A13" s="74">
        <f>' '!AK7+1</f>
        <v>44197</v>
      </c>
      <c r="B13" s="73"/>
      <c r="C13" s="73">
        <f>DATEDIF(A12,A13,"m")+C10</f>
        <v>24</v>
      </c>
      <c r="D13" s="73">
        <f>DATEDIF(A5,A13,"m")</f>
        <v>708</v>
      </c>
      <c r="E13" s="68">
        <f>ROUNDDOWN(D13/12,0)</f>
        <v>59</v>
      </c>
      <c r="F13" s="68">
        <f>D13-(E13*12)</f>
        <v>0</v>
      </c>
      <c r="G13" s="68" t="s">
        <v>16</v>
      </c>
    </row>
    <row r="14" spans="1:10" ht="0.95" customHeight="1" x14ac:dyDescent="0.25">
      <c r="A14" s="75" t="str">
        <f>' '!AK14</f>
        <v>nein</v>
      </c>
    </row>
    <row r="15" spans="1:10" ht="0.95" customHeight="1" x14ac:dyDescent="0.2">
      <c r="A15" s="72"/>
    </row>
    <row r="16" spans="1:10" ht="0.95" customHeight="1" x14ac:dyDescent="0.25">
      <c r="A16" s="76">
        <f>IF(' '!J16="es fehlen noch Monate",' '!AU16,0)</f>
        <v>0</v>
      </c>
      <c r="E16" s="72"/>
      <c r="F16" s="68">
        <f>IF(' '!J16="es fehlen noch Monate",A16+C10,0)</f>
        <v>0</v>
      </c>
      <c r="G16" s="68">
        <f>IF(F16&lt;C69,F16,0)</f>
        <v>0</v>
      </c>
      <c r="H16" s="68">
        <f>IF(' '!J16="es fehlen noch Monate",ReBeg!C67-ReBeg!G16,0)</f>
        <v>0</v>
      </c>
      <c r="I16" s="68" t="str">
        <f>IF(AND(' '!J16="es fehlen noch Monate",F78&gt;H16),"35 Vers-J. prüfen","")</f>
        <v/>
      </c>
      <c r="J16" s="68" t="str">
        <f>IF(I16="",I17,I16)</f>
        <v/>
      </c>
    </row>
    <row r="17" spans="1:9" ht="0.95" customHeight="1" x14ac:dyDescent="0.25">
      <c r="A17" s="76">
        <f>IF(AND(' '!J16="ist erfüllt",' '!J18="es fehlen noch Monate"),' '!AU18,0)</f>
        <v>66</v>
      </c>
      <c r="E17" s="72"/>
      <c r="F17" s="68">
        <f>IF(AND(' '!J18="es fehlen noch Monate",' '!J16="ist erfüllt"),A17+C10,0)</f>
        <v>78</v>
      </c>
      <c r="G17" s="68">
        <f>IF(F17&lt;C69,F17,0)</f>
        <v>78</v>
      </c>
      <c r="H17" s="68">
        <f>IF(AND(' '!J18="es fehlen noch Monate",' '!AK14="nein",' '!J16="ist erfüllt"),ReBeg!C68-ReBeg!G17,0)</f>
        <v>12</v>
      </c>
      <c r="I17" s="68" t="str">
        <f>IF(AND(F78&gt;H17,' '!AK14="nein"),"45 Vers-J. prüfen","")</f>
        <v/>
      </c>
    </row>
    <row r="18" spans="1:9" ht="0.95" customHeight="1" x14ac:dyDescent="0.2">
      <c r="F18" s="77"/>
    </row>
    <row r="22" spans="1:9" ht="0.95" customHeight="1" x14ac:dyDescent="0.2">
      <c r="A22" s="71">
        <f>VLOOKUP($A$4,A101:E149,2,FALSE)</f>
        <v>6606</v>
      </c>
      <c r="B22" s="68">
        <f>A22</f>
        <v>6606</v>
      </c>
      <c r="C22" s="71">
        <v>6300</v>
      </c>
      <c r="D22" s="71">
        <f>VLOOKUP($A$4,A101:E149,5,FALSE)</f>
        <v>6406</v>
      </c>
      <c r="F22" s="71">
        <f>VLOOKUP($A$4,A101:E149,3,FALSE)</f>
        <v>6406</v>
      </c>
      <c r="G22" s="71">
        <f>VLOOKUP($A$4,A101:E149,4,FALSE)</f>
        <v>6106</v>
      </c>
    </row>
    <row r="23" spans="1:9" ht="0.95" customHeight="1" x14ac:dyDescent="0.2">
      <c r="A23" s="78" t="str">
        <f>LEFT(A22,2)</f>
        <v>66</v>
      </c>
      <c r="B23" s="70" t="str">
        <f>A23</f>
        <v>66</v>
      </c>
      <c r="C23" s="78" t="str">
        <f>LEFT(C22,2)</f>
        <v>63</v>
      </c>
      <c r="D23" s="78" t="str">
        <f>LEFT(D22,2)</f>
        <v>64</v>
      </c>
      <c r="F23" s="78" t="str">
        <f>LEFT(F22,2)</f>
        <v>64</v>
      </c>
      <c r="G23" s="78" t="str">
        <f>LEFT(G22,2)</f>
        <v>61</v>
      </c>
    </row>
    <row r="24" spans="1:9" ht="0.95" customHeight="1" x14ac:dyDescent="0.2">
      <c r="A24" s="78" t="str">
        <f>IF(RIGHT(A22,2)&gt;=10,RIGHT(A22,2),RIGHT(A22,1))</f>
        <v>06</v>
      </c>
      <c r="B24" s="70" t="str">
        <f>A24</f>
        <v>06</v>
      </c>
      <c r="C24" s="78" t="str">
        <f>IF(RIGHT(C22,2)&gt;=10,RIGHT(C22,2),RIGHT(C22,1))</f>
        <v>00</v>
      </c>
      <c r="D24" s="78" t="str">
        <f>IF(RIGHT(D22,2)&gt;=10,RIGHT(D22,2),RIGHT(D22,1))</f>
        <v>06</v>
      </c>
      <c r="F24" s="78" t="str">
        <f>IF(RIGHT(F22,2)&gt;=10,RIGHT(F22,2),RIGHT(F22,1))</f>
        <v>06</v>
      </c>
      <c r="G24" s="78" t="str">
        <f>IF(RIGHT(G22,2)&gt;=10,RIGHT(G22,2),RIGHT(G22,1))</f>
        <v>06</v>
      </c>
    </row>
    <row r="25" spans="1:9" ht="0.95" customHeight="1" x14ac:dyDescent="0.2">
      <c r="A25" s="78">
        <f>VALUE(A24)</f>
        <v>6</v>
      </c>
      <c r="B25" s="68">
        <f>A25</f>
        <v>6</v>
      </c>
      <c r="C25" s="78">
        <f>VALUE(C24)</f>
        <v>0</v>
      </c>
      <c r="D25" s="78">
        <f>VALUE(D24)</f>
        <v>6</v>
      </c>
      <c r="F25" s="78">
        <f>VALUE(F24)</f>
        <v>6</v>
      </c>
      <c r="G25" s="78">
        <f>VALUE(G24)</f>
        <v>6</v>
      </c>
    </row>
    <row r="28" spans="1:9" ht="0.95" customHeight="1" x14ac:dyDescent="0.2">
      <c r="A28" s="78">
        <f>(A23*12+A25)-D10</f>
        <v>102</v>
      </c>
      <c r="B28" s="68">
        <f t="shared" ref="B28" si="0">A28</f>
        <v>102</v>
      </c>
      <c r="C28" s="78">
        <f>(C23*12+C25)-D10</f>
        <v>60</v>
      </c>
      <c r="D28" s="78">
        <f>(D23*12+D25)-D10</f>
        <v>78</v>
      </c>
      <c r="F28" s="78">
        <f>(F23*12+F25)-D10</f>
        <v>78</v>
      </c>
      <c r="G28" s="78">
        <f>(G23*12+G25)-D10</f>
        <v>42</v>
      </c>
    </row>
    <row r="29" spans="1:9" ht="0.95" customHeight="1" x14ac:dyDescent="0.25">
      <c r="A29" s="78"/>
      <c r="C29" s="78">
        <f>A16</f>
        <v>0</v>
      </c>
      <c r="D29" s="78">
        <f>A17</f>
        <v>66</v>
      </c>
      <c r="F29" s="78">
        <f>A16</f>
        <v>0</v>
      </c>
      <c r="G29" s="78">
        <f>A16</f>
        <v>0</v>
      </c>
      <c r="H29" s="76"/>
      <c r="I29" s="68" t="s">
        <v>44</v>
      </c>
    </row>
    <row r="30" spans="1:9" ht="0.95" customHeight="1" x14ac:dyDescent="0.25">
      <c r="A30" s="78"/>
      <c r="C30" s="78">
        <f>IF(C29&gt;C28,0,C28-C29)</f>
        <v>60</v>
      </c>
      <c r="D30" s="78">
        <f>IF(D29&gt;D28,0,D28-D29)</f>
        <v>12</v>
      </c>
      <c r="E30" s="79" t="s">
        <v>14</v>
      </c>
      <c r="F30" s="78">
        <f t="shared" ref="F30:G30" si="1">IF(F29&gt;F28,0,F28-F29)</f>
        <v>78</v>
      </c>
      <c r="G30" s="78">
        <f t="shared" si="1"/>
        <v>42</v>
      </c>
    </row>
    <row r="31" spans="1:9" ht="0.95" customHeight="1" x14ac:dyDescent="0.25">
      <c r="A31" s="71"/>
      <c r="C31" s="71">
        <f>IF(C29&gt;C28,C29-C28,0)</f>
        <v>0</v>
      </c>
      <c r="D31" s="71">
        <f>IF(D29&gt;D28,D29-D28,0)</f>
        <v>0</v>
      </c>
      <c r="E31" s="79" t="s">
        <v>13</v>
      </c>
      <c r="F31" s="71">
        <f>IF(F29&gt;F28,F29-F28,0)</f>
        <v>0</v>
      </c>
      <c r="G31" s="71">
        <f>IF(G29&gt;G28,G29-G28,0)</f>
        <v>0</v>
      </c>
    </row>
    <row r="32" spans="1:9" ht="0.95" customHeight="1" x14ac:dyDescent="0.25">
      <c r="A32" s="71"/>
      <c r="C32" s="71"/>
      <c r="D32" s="71"/>
      <c r="E32" s="79"/>
      <c r="F32" s="71"/>
      <c r="G32" s="71"/>
    </row>
    <row r="33" spans="1:8" ht="0.95" customHeight="1" x14ac:dyDescent="0.2">
      <c r="A33" s="71"/>
      <c r="C33" s="71">
        <f>IF(C31&gt;0,C23*12+C25+C31,0)</f>
        <v>0</v>
      </c>
      <c r="D33" s="71">
        <f>IF(D31&gt;0,D23*12+D25+D31,0)</f>
        <v>0</v>
      </c>
      <c r="F33" s="71">
        <f>IF(F31&gt;0,F23*12+F25+F31,0)</f>
        <v>0</v>
      </c>
      <c r="G33" s="71">
        <f>IF(G31&gt;0,G23*12+G25+G31,0)</f>
        <v>0</v>
      </c>
    </row>
    <row r="34" spans="1:8" ht="0.95" customHeight="1" x14ac:dyDescent="0.2">
      <c r="A34" s="71"/>
      <c r="C34" s="71">
        <f>IF(C33&gt;0,ROUNDDOWN(C33/12,0),0)</f>
        <v>0</v>
      </c>
      <c r="D34" s="71">
        <f>IF(D33&gt;0,ROUNDDOWN(D33/12,0),0)</f>
        <v>0</v>
      </c>
      <c r="F34" s="71">
        <f>IF(F33&gt;0,ROUNDDOWN(F33/12,0),0)</f>
        <v>0</v>
      </c>
      <c r="G34" s="71">
        <f>IF(G33&gt;0,ROUNDDOWN(G33/12,0),0)</f>
        <v>0</v>
      </c>
    </row>
    <row r="35" spans="1:8" ht="0.95" customHeight="1" x14ac:dyDescent="0.2">
      <c r="A35" s="71"/>
      <c r="C35" s="71">
        <f>C33-C34*12</f>
        <v>0</v>
      </c>
      <c r="D35" s="71">
        <f>D33-D34*12</f>
        <v>0</v>
      </c>
      <c r="F35" s="71">
        <f>F33-F34*12</f>
        <v>0</v>
      </c>
      <c r="G35" s="71">
        <f>G33-G34*12</f>
        <v>0</v>
      </c>
    </row>
    <row r="36" spans="1:8" s="70" customFormat="1" ht="0.95" customHeight="1" x14ac:dyDescent="0.2">
      <c r="A36" s="78"/>
      <c r="B36" s="68"/>
      <c r="C36" s="78">
        <f>IF(AND(C34&gt;0,C35&lt;10),0&amp;C35,C35)</f>
        <v>0</v>
      </c>
      <c r="D36" s="78">
        <f>IF(AND(D34&gt;0,D35&lt;10),0&amp;D35,D35)</f>
        <v>0</v>
      </c>
      <c r="F36" s="78">
        <f>IF(AND(F34&gt;0,F35&lt;10),0&amp;F35,F35)</f>
        <v>0</v>
      </c>
      <c r="G36" s="78">
        <f>IF(AND(G34&gt;0,G35&lt;10),0&amp;G35,G35)</f>
        <v>0</v>
      </c>
      <c r="H36" s="68"/>
    </row>
    <row r="37" spans="1:8" s="70" customFormat="1" ht="0.95" customHeight="1" x14ac:dyDescent="0.2">
      <c r="A37" s="78"/>
      <c r="B37" s="68"/>
      <c r="C37" s="78">
        <f>IF(C34&gt;0,C34&amp;C36,C22)</f>
        <v>6300</v>
      </c>
      <c r="D37" s="78">
        <f>IF(D34&gt;0,D34&amp;D36,D22)</f>
        <v>6406</v>
      </c>
      <c r="F37" s="78">
        <f>IF(F34&gt;0,F34&amp;F36,F22)</f>
        <v>6406</v>
      </c>
      <c r="G37" s="78">
        <f>IF(G34&gt;0,G34&amp;G36,G22)</f>
        <v>6106</v>
      </c>
    </row>
    <row r="38" spans="1:8" ht="0.95" customHeight="1" x14ac:dyDescent="0.2">
      <c r="A38" s="78"/>
      <c r="C38" s="71">
        <f>MIN(VALUE(C37),A22)</f>
        <v>6300</v>
      </c>
      <c r="D38" s="71">
        <f>MIN(VALUE(D37),A22)</f>
        <v>6406</v>
      </c>
      <c r="E38" s="71"/>
      <c r="F38" s="71">
        <f>MIN(VALUE(F37),A22)</f>
        <v>6406</v>
      </c>
      <c r="G38" s="68">
        <f>MIN(VALUE(G37),A22)</f>
        <v>6106</v>
      </c>
    </row>
    <row r="39" spans="1:8" ht="0.95" customHeight="1" x14ac:dyDescent="0.2">
      <c r="A39" s="78"/>
      <c r="C39" s="71">
        <f>LEFT(C38,2)*12+RIGHT(C38,2)</f>
        <v>756</v>
      </c>
      <c r="D39" s="71">
        <f>LEFT(D38,2)*12+RIGHT(D37,2)</f>
        <v>774</v>
      </c>
      <c r="E39" s="71"/>
      <c r="F39" s="71">
        <f t="shared" ref="F39:G39" si="2">LEFT(F38,2)*12+RIGHT(F37,2)</f>
        <v>774</v>
      </c>
      <c r="G39" s="71">
        <f t="shared" si="2"/>
        <v>738</v>
      </c>
    </row>
    <row r="40" spans="1:8" ht="0.95" customHeight="1" x14ac:dyDescent="0.2">
      <c r="A40" s="78"/>
      <c r="C40" s="71"/>
      <c r="D40" s="71"/>
      <c r="E40" s="71"/>
      <c r="F40" s="71"/>
    </row>
    <row r="41" spans="1:8" ht="0.95" customHeight="1" x14ac:dyDescent="0.2">
      <c r="A41" s="78"/>
      <c r="C41" s="71"/>
      <c r="D41" s="71"/>
      <c r="E41" s="71"/>
      <c r="F41" s="71"/>
    </row>
    <row r="42" spans="1:8" ht="0.95" customHeight="1" x14ac:dyDescent="0.2">
      <c r="A42" s="80"/>
      <c r="B42" s="80" t="s">
        <v>6</v>
      </c>
      <c r="C42" s="80" t="s">
        <v>5</v>
      </c>
      <c r="D42" s="80"/>
      <c r="F42" s="80" t="s">
        <v>6</v>
      </c>
      <c r="G42" s="80" t="s">
        <v>5</v>
      </c>
    </row>
    <row r="43" spans="1:8" ht="0.95" customHeight="1" x14ac:dyDescent="0.2">
      <c r="A43" s="80" t="s">
        <v>2</v>
      </c>
      <c r="B43" s="80" t="s">
        <v>2</v>
      </c>
      <c r="C43" s="80" t="s">
        <v>7</v>
      </c>
      <c r="D43" s="80"/>
      <c r="F43" s="80" t="s">
        <v>7</v>
      </c>
      <c r="G43" s="80" t="s">
        <v>7</v>
      </c>
    </row>
    <row r="44" spans="1:8" ht="0.95" customHeight="1" x14ac:dyDescent="0.2">
      <c r="A44" s="80" t="s">
        <v>2</v>
      </c>
      <c r="B44" s="80" t="s">
        <v>2</v>
      </c>
      <c r="C44" s="80" t="s">
        <v>8</v>
      </c>
      <c r="D44" s="80"/>
      <c r="F44" s="80" t="s">
        <v>8</v>
      </c>
      <c r="G44" s="80" t="s">
        <v>8</v>
      </c>
    </row>
    <row r="45" spans="1:8" ht="0.95" customHeight="1" x14ac:dyDescent="0.2">
      <c r="A45" s="80" t="s">
        <v>2</v>
      </c>
      <c r="B45" s="80" t="s">
        <v>2</v>
      </c>
      <c r="C45" s="80" t="s">
        <v>2</v>
      </c>
      <c r="D45" s="80"/>
      <c r="F45" s="80" t="s">
        <v>2</v>
      </c>
      <c r="G45" s="80" t="s">
        <v>2</v>
      </c>
    </row>
    <row r="46" spans="1:8" s="76" customFormat="1" ht="0.95" customHeight="1" x14ac:dyDescent="0.25">
      <c r="A46" s="81" t="s">
        <v>2</v>
      </c>
      <c r="B46" s="82" t="s">
        <v>2</v>
      </c>
      <c r="C46" s="83" t="s">
        <v>10</v>
      </c>
      <c r="D46" s="84"/>
      <c r="G46" s="83" t="s">
        <v>9</v>
      </c>
    </row>
    <row r="47" spans="1:8" s="76" customFormat="1" ht="0.95" customHeight="1" x14ac:dyDescent="0.25">
      <c r="A47" s="81"/>
      <c r="B47" s="83"/>
      <c r="C47" s="84"/>
      <c r="D47" s="84"/>
    </row>
    <row r="48" spans="1:8" ht="0.95" customHeight="1" x14ac:dyDescent="0.2">
      <c r="A48" s="80"/>
      <c r="B48" s="80"/>
      <c r="C48" s="80"/>
      <c r="D48" s="80" t="s">
        <v>7</v>
      </c>
    </row>
    <row r="49" spans="1:7" ht="0.95" customHeight="1" x14ac:dyDescent="0.2">
      <c r="A49" s="80"/>
      <c r="B49" s="80"/>
      <c r="C49" s="80"/>
      <c r="D49" s="80" t="s">
        <v>8</v>
      </c>
    </row>
    <row r="50" spans="1:7" ht="0.95" customHeight="1" x14ac:dyDescent="0.2">
      <c r="A50" s="80"/>
      <c r="B50" s="80"/>
      <c r="C50" s="80"/>
      <c r="D50" s="80">
        <v>7000</v>
      </c>
    </row>
    <row r="51" spans="1:7" s="76" customFormat="1" ht="0.95" customHeight="1" x14ac:dyDescent="0.25">
      <c r="B51" s="81"/>
      <c r="C51" s="81"/>
      <c r="D51" s="85" t="s">
        <v>11</v>
      </c>
    </row>
    <row r="52" spans="1:7" ht="0.95" customHeight="1" x14ac:dyDescent="0.2">
      <c r="A52" s="80"/>
      <c r="B52" s="80"/>
      <c r="C52" s="80" t="s">
        <v>27</v>
      </c>
      <c r="D52" s="80"/>
      <c r="F52" s="68" t="s">
        <v>27</v>
      </c>
      <c r="G52" s="68" t="s">
        <v>27</v>
      </c>
    </row>
    <row r="53" spans="1:7" ht="0.95" customHeight="1" x14ac:dyDescent="0.2">
      <c r="A53" s="80">
        <f>A22</f>
        <v>6606</v>
      </c>
      <c r="B53" s="80">
        <f>A22</f>
        <v>6606</v>
      </c>
      <c r="C53" s="80">
        <f>C22</f>
        <v>6300</v>
      </c>
      <c r="D53" s="80"/>
      <c r="F53" s="80">
        <f>F22</f>
        <v>6406</v>
      </c>
      <c r="G53" s="80">
        <f>G22</f>
        <v>6106</v>
      </c>
    </row>
    <row r="54" spans="1:7" ht="0.95" customHeight="1" x14ac:dyDescent="0.2">
      <c r="A54" s="80">
        <f>A22</f>
        <v>6606</v>
      </c>
      <c r="B54" s="80">
        <f>A22</f>
        <v>6606</v>
      </c>
      <c r="C54" s="77">
        <f>IF(VALUE(C37)&lt;VALUE(A22),VALUE(C37),VALUE(A22))</f>
        <v>6300</v>
      </c>
      <c r="D54" s="80"/>
      <c r="F54" s="80">
        <f>IF(VALUE(F37)&lt;VALUE(A22),VALUE(F37),VALUE(A22))</f>
        <v>6406</v>
      </c>
      <c r="G54" s="80">
        <f>IF(VALUE(G37)&lt;VALUE(A22),VALUE(G37),VALUE(A22))</f>
        <v>6106</v>
      </c>
    </row>
    <row r="55" spans="1:7" ht="0.95" customHeight="1" x14ac:dyDescent="0.2">
      <c r="A55" s="80">
        <f>A22</f>
        <v>6606</v>
      </c>
      <c r="B55" s="80">
        <f>A22</f>
        <v>6606</v>
      </c>
      <c r="C55" s="77">
        <f>VALUE(A22)</f>
        <v>6606</v>
      </c>
      <c r="D55" s="80"/>
      <c r="F55" s="80">
        <f>A22</f>
        <v>6606</v>
      </c>
      <c r="G55" s="80">
        <f>A22</f>
        <v>6606</v>
      </c>
    </row>
    <row r="56" spans="1:7" ht="0.95" customHeight="1" x14ac:dyDescent="0.25">
      <c r="A56" s="81">
        <f>A22</f>
        <v>6606</v>
      </c>
      <c r="B56" s="82">
        <f>A22</f>
        <v>6606</v>
      </c>
      <c r="C56" s="82">
        <f>IF(' '!J16="ist erfüllt",C53,IF(' '!J16="es fehlen noch Monate",C54,IF(' '!J16="kann nicht erfüllt werden",C55,8000)))</f>
        <v>6300</v>
      </c>
      <c r="D56" s="84"/>
      <c r="F56" s="86">
        <f>IF(' '!J16="ist erfüllt",ReBeg!F53,IF(' '!J16="es fehlen noch Monate",F54,IF(' '!J16="kann nicht erfüllt werden",ReBeg!F55,"8000")))</f>
        <v>6406</v>
      </c>
      <c r="G56" s="87">
        <f>IF(' '!J16="ist erfüllt",ReBeg!G53,IF(' '!J16="es fehlen noch Monate",G54,IF(' '!J16="kann nicht erfüllt werden",ReBeg!G55,"8000")))</f>
        <v>6106</v>
      </c>
    </row>
    <row r="57" spans="1:7" ht="0.95" customHeight="1" x14ac:dyDescent="0.25">
      <c r="A57" s="81"/>
      <c r="B57" s="83"/>
      <c r="C57" s="84"/>
      <c r="D57" s="84"/>
      <c r="F57" s="81">
        <f>IF(A14="ja",ReBeg!F56,9000)</f>
        <v>9000</v>
      </c>
      <c r="G57" s="88">
        <f>IF(A14="ja",ReBeg!G56,9000)</f>
        <v>9000</v>
      </c>
    </row>
    <row r="58" spans="1:7" ht="0.95" customHeight="1" x14ac:dyDescent="0.25">
      <c r="A58" s="81"/>
      <c r="B58" s="83"/>
      <c r="C58" s="84"/>
      <c r="D58" s="84"/>
      <c r="F58" s="83"/>
    </row>
    <row r="59" spans="1:7" ht="0.95" customHeight="1" x14ac:dyDescent="0.2">
      <c r="A59" s="80"/>
      <c r="C59" s="80"/>
      <c r="D59" s="80">
        <f>D22</f>
        <v>6406</v>
      </c>
      <c r="F59" s="80"/>
    </row>
    <row r="60" spans="1:7" ht="0.95" customHeight="1" x14ac:dyDescent="0.2">
      <c r="A60" s="80"/>
      <c r="C60" s="80"/>
      <c r="D60" s="80">
        <f>D38</f>
        <v>6406</v>
      </c>
      <c r="F60" s="80"/>
    </row>
    <row r="61" spans="1:7" ht="0.95" customHeight="1" x14ac:dyDescent="0.2">
      <c r="A61" s="80"/>
      <c r="C61" s="80"/>
      <c r="D61" s="80">
        <v>7000</v>
      </c>
      <c r="F61" s="80"/>
    </row>
    <row r="62" spans="1:7" ht="0.95" customHeight="1" x14ac:dyDescent="0.25">
      <c r="A62" s="76"/>
      <c r="C62" s="81"/>
      <c r="D62" s="80">
        <f>IF(' '!J18="ist erfüllt",ReBeg!D59,IF(' '!J18="es fehlen noch Monate",ReBeg!D60,IF(' '!J18="kann nicht erfüllt werden",ReBeg!D61,"10000")))</f>
        <v>6406</v>
      </c>
      <c r="F62" s="81"/>
    </row>
    <row r="63" spans="1:7" ht="0.95" customHeight="1" x14ac:dyDescent="0.25">
      <c r="A63" s="76"/>
      <c r="C63" s="81"/>
      <c r="D63" s="81">
        <f>IF(' '!J16="ist erfüllt",ReBeg!D62,MIN(B56,F57))</f>
        <v>6406</v>
      </c>
      <c r="E63" s="68">
        <f>LEFT(D63,2)*12+RIGHT(D63,2)</f>
        <v>774</v>
      </c>
      <c r="F63" s="81"/>
    </row>
    <row r="64" spans="1:7" ht="0.95" customHeight="1" x14ac:dyDescent="0.2">
      <c r="A64" s="80"/>
      <c r="B64" s="80"/>
      <c r="D64" s="68" t="s">
        <v>12</v>
      </c>
      <c r="E64" s="68">
        <f>E63-D12-24</f>
        <v>54</v>
      </c>
    </row>
    <row r="65" spans="1:13" ht="0.95" customHeight="1" x14ac:dyDescent="0.2">
      <c r="A65" s="80"/>
      <c r="B65" s="80"/>
    </row>
    <row r="66" spans="1:13" ht="0.95" customHeight="1" x14ac:dyDescent="0.2">
      <c r="A66" s="80"/>
      <c r="B66" s="80"/>
    </row>
    <row r="67" spans="1:13" ht="0.95" customHeight="1" x14ac:dyDescent="0.25">
      <c r="A67" s="78"/>
      <c r="B67" s="76">
        <f>MIN(ReBeg!C56,ReBeg!G57)</f>
        <v>6300</v>
      </c>
      <c r="C67" s="68">
        <f>I67-D12+C10</f>
        <v>72</v>
      </c>
      <c r="D67" s="68">
        <f>C67-ReBeg!C13-1-' '!B8-' '!BO8-' '!EC8-' '!GP8</f>
        <v>47</v>
      </c>
      <c r="E67" s="76">
        <f>IF(D67&lt;1,0,D67)</f>
        <v>47</v>
      </c>
      <c r="F67" s="71" t="str">
        <f>LEFT(B67,2)</f>
        <v>63</v>
      </c>
      <c r="G67" s="71" t="str">
        <f>IF(RIGHT(B67,2)&gt;=10,RIGHT(B67,2),RIGHT(B67,1))</f>
        <v>00</v>
      </c>
      <c r="H67" s="71">
        <f>VALUE(G67)</f>
        <v>0</v>
      </c>
      <c r="I67" s="68">
        <f>F67*12+H67</f>
        <v>756</v>
      </c>
      <c r="J67" s="68">
        <f>C67-ReBeg!C13</f>
        <v>48</v>
      </c>
      <c r="K67" s="68">
        <f>' '!AK9</f>
        <v>0</v>
      </c>
      <c r="L67" s="89">
        <f>F74</f>
        <v>0</v>
      </c>
      <c r="M67" s="89">
        <f>J67-K67-L67</f>
        <v>48</v>
      </c>
    </row>
    <row r="68" spans="1:13" ht="0.95" customHeight="1" x14ac:dyDescent="0.25">
      <c r="A68" s="78" t="s">
        <v>15</v>
      </c>
      <c r="B68" s="84">
        <f>MIN(ReBeg!B56,ReBeg!D63,ReBeg!F57)</f>
        <v>6406</v>
      </c>
      <c r="C68" s="68">
        <f>I68-D12+C10</f>
        <v>90</v>
      </c>
      <c r="D68" s="68">
        <f>C68-ReBeg!C13-1-' '!B8-' '!BO8-' '!EC8-' '!GP8</f>
        <v>65</v>
      </c>
      <c r="E68" s="76">
        <f>IF(D68&lt;1,0,D68)</f>
        <v>65</v>
      </c>
      <c r="F68" s="71" t="str">
        <f>LEFT(B68,2)</f>
        <v>64</v>
      </c>
      <c r="G68" s="71" t="str">
        <f>IF(RIGHT(B68,2)&gt;=10,RIGHT(B68,2),RIGHT(B68,1))</f>
        <v>06</v>
      </c>
      <c r="H68" s="71">
        <f>VALUE(G68)</f>
        <v>6</v>
      </c>
      <c r="I68" s="68">
        <f>F68*12+H68</f>
        <v>774</v>
      </c>
      <c r="J68" s="68">
        <f>C68-ReBeg!C13</f>
        <v>66</v>
      </c>
      <c r="K68" s="68">
        <f>' '!AK9</f>
        <v>0</v>
      </c>
      <c r="L68" s="89">
        <f>F74</f>
        <v>0</v>
      </c>
      <c r="M68" s="89">
        <f>J68-K68-L68</f>
        <v>66</v>
      </c>
    </row>
    <row r="69" spans="1:13" ht="0.95" customHeight="1" x14ac:dyDescent="0.25">
      <c r="A69" s="78"/>
      <c r="B69" s="84">
        <f>ReBeg!A22</f>
        <v>6606</v>
      </c>
      <c r="C69" s="68">
        <f>I69-D12+C10</f>
        <v>114</v>
      </c>
      <c r="D69" s="68">
        <f>C69-ReBeg!C13-1-' '!B8-' '!BO8-' '!EC8-' '!GP8</f>
        <v>89</v>
      </c>
      <c r="E69" s="76">
        <f>IF(D69&lt;1,0,D69)</f>
        <v>89</v>
      </c>
      <c r="F69" s="71" t="str">
        <f>LEFT(B69,2)</f>
        <v>66</v>
      </c>
      <c r="G69" s="71" t="str">
        <f>IF(RIGHT(B69,2)&gt;=10,RIGHT(B69,2),RIGHT(B69,1))</f>
        <v>06</v>
      </c>
      <c r="H69" s="71">
        <f>VALUE(G69)</f>
        <v>6</v>
      </c>
      <c r="I69" s="68">
        <f>F69*12+H69</f>
        <v>798</v>
      </c>
      <c r="J69" s="68">
        <f>C69-ReBeg!C13</f>
        <v>90</v>
      </c>
      <c r="K69" s="68">
        <f>' '!AK9</f>
        <v>0</v>
      </c>
      <c r="L69" s="89">
        <f>F74</f>
        <v>0</v>
      </c>
      <c r="M69" s="89">
        <f>J69-K69-L69</f>
        <v>90</v>
      </c>
    </row>
    <row r="70" spans="1:13" ht="0.95" customHeight="1" x14ac:dyDescent="0.25">
      <c r="A70" s="78"/>
      <c r="B70" s="84"/>
      <c r="E70" s="76"/>
      <c r="F70" s="71"/>
      <c r="G70" s="71"/>
      <c r="H70" s="71"/>
    </row>
    <row r="73" spans="1:13" ht="0.95" customHeight="1" x14ac:dyDescent="0.2">
      <c r="A73" s="90">
        <v>0</v>
      </c>
      <c r="B73" s="90">
        <v>1</v>
      </c>
      <c r="C73" s="71">
        <v>2</v>
      </c>
      <c r="D73" s="90">
        <v>3</v>
      </c>
      <c r="E73" s="90">
        <v>4</v>
      </c>
      <c r="F73" s="90"/>
      <c r="G73" s="91"/>
    </row>
    <row r="74" spans="1:13" ht="0.95" customHeight="1" x14ac:dyDescent="0.2">
      <c r="A74" s="92">
        <f>' '!AK9</f>
        <v>0</v>
      </c>
      <c r="B74" s="90">
        <f>' '!B8</f>
        <v>0</v>
      </c>
      <c r="C74" s="71">
        <f>' '!BO8</f>
        <v>0</v>
      </c>
      <c r="D74" s="90">
        <f>' '!EC8</f>
        <v>0</v>
      </c>
      <c r="E74" s="90">
        <f>' '!GP8</f>
        <v>0</v>
      </c>
      <c r="F74" s="92">
        <f>SUM(B74:E74)</f>
        <v>0</v>
      </c>
      <c r="G74" s="91"/>
    </row>
    <row r="75" spans="1:13" ht="0.95" customHeight="1" x14ac:dyDescent="0.2">
      <c r="A75" s="92">
        <f>IF(A74=0,0,C13)</f>
        <v>0</v>
      </c>
      <c r="B75" s="92">
        <f>IF(B74=0,0,C13)</f>
        <v>0</v>
      </c>
      <c r="C75" s="93">
        <f>IF(C74=0,0,B76+1)</f>
        <v>0</v>
      </c>
      <c r="D75" s="92">
        <f>IF(D74=0,0,C76+1)</f>
        <v>0</v>
      </c>
      <c r="E75" s="92">
        <f>IF(E74=0,0,D76+1)</f>
        <v>0</v>
      </c>
      <c r="F75" s="92"/>
      <c r="G75" s="94"/>
    </row>
    <row r="76" spans="1:13" ht="0.95" customHeight="1" x14ac:dyDescent="0.2">
      <c r="A76" s="95">
        <f>IF(A74=0,0,A75+A74-1)</f>
        <v>0</v>
      </c>
      <c r="B76" s="93">
        <f>IF(B74=0,0,B75+B74-1)</f>
        <v>0</v>
      </c>
      <c r="C76" s="93">
        <f>IF(C74=0,0,C75+C74-1)</f>
        <v>0</v>
      </c>
      <c r="D76" s="93">
        <f>IF(D74=0,0,D75+D74-1)</f>
        <v>0</v>
      </c>
      <c r="E76" s="93">
        <f>IF(E74=0,0,E75+E74-1)</f>
        <v>0</v>
      </c>
      <c r="F76" s="71"/>
      <c r="G76" s="96"/>
    </row>
    <row r="78" spans="1:13" ht="0.95" customHeight="1" x14ac:dyDescent="0.2">
      <c r="B78" s="68">
        <f>IF(' '!Q8="Vorruhe ohne Versicherungszeit",ReBeg!B74,0)</f>
        <v>0</v>
      </c>
      <c r="C78" s="68">
        <f>IF(' '!CC8="Vorruhe ohne Versicherungszeit",ReBeg!C74,0)</f>
        <v>0</v>
      </c>
      <c r="D78" s="68">
        <f>IF(' '!EQ8="Vorruhe ohne Versicherungszeit",ReBeg!D74,0)</f>
        <v>0</v>
      </c>
      <c r="E78" s="68">
        <f>IF(' '!HD8="Vorruhe ohne Versicherungszeit",ReBeg!E74,0)</f>
        <v>0</v>
      </c>
      <c r="F78" s="68">
        <f>SUM(B78:E78)</f>
        <v>0</v>
      </c>
    </row>
    <row r="79" spans="1:13" ht="0.95" customHeight="1" x14ac:dyDescent="0.2">
      <c r="A79" s="78"/>
      <c r="B79" s="71">
        <f>IF(' '!Q8="Arbeitslosigkeit",ReBeg!B74,0)</f>
        <v>0</v>
      </c>
      <c r="C79" s="71">
        <f>IF(' '!CC8="Arbeitslosigkeit",ReBeg!C74,0)</f>
        <v>0</v>
      </c>
      <c r="D79" s="71">
        <f>IF(' '!EQ8="Arbeitslosigkeit",ReBeg!D74,0)</f>
        <v>0</v>
      </c>
      <c r="E79" s="71">
        <f>IF(' '!HD8="Arbeitslosigkeit",ReBeg!E74,0)</f>
        <v>0</v>
      </c>
      <c r="F79" s="68">
        <f>SUM(B79:E79)</f>
        <v>0</v>
      </c>
    </row>
    <row r="81" spans="1:8" ht="0.95" customHeight="1" x14ac:dyDescent="0.2">
      <c r="A81" s="68">
        <f>C10</f>
        <v>12</v>
      </c>
      <c r="B81" s="68">
        <f>IF(B78=0,B74,0)+A81</f>
        <v>12</v>
      </c>
      <c r="C81" s="68">
        <f>IF(C78=0,C74,0)+B81</f>
        <v>12</v>
      </c>
      <c r="D81" s="68">
        <f>IF(D78=0,D74,0)+C81</f>
        <v>12</v>
      </c>
      <c r="E81" s="68">
        <f>IF(E78=0,E74,0)+D81</f>
        <v>12</v>
      </c>
    </row>
    <row r="82" spans="1:8" ht="0.95" customHeight="1" x14ac:dyDescent="0.2">
      <c r="A82" s="68">
        <f>A16-A81</f>
        <v>-12</v>
      </c>
      <c r="B82" s="68">
        <f>A16-B81</f>
        <v>-12</v>
      </c>
      <c r="C82" s="68">
        <f>A16-C81</f>
        <v>-12</v>
      </c>
      <c r="D82" s="68">
        <f>A16-D81</f>
        <v>-12</v>
      </c>
      <c r="E82" s="68">
        <f>A16-E81</f>
        <v>-12</v>
      </c>
    </row>
    <row r="91" spans="1:8" ht="0.95" customHeight="1" x14ac:dyDescent="0.2">
      <c r="B91" s="71"/>
      <c r="C91" s="71"/>
      <c r="D91" s="71"/>
      <c r="E91" s="71"/>
      <c r="F91" s="71"/>
    </row>
    <row r="92" spans="1:8" ht="0.95" customHeight="1" x14ac:dyDescent="0.2">
      <c r="B92" s="71"/>
      <c r="C92" s="71"/>
      <c r="D92" s="71"/>
      <c r="E92" s="71"/>
      <c r="F92" s="71"/>
    </row>
    <row r="93" spans="1:8" ht="0.95" customHeight="1" x14ac:dyDescent="0.2">
      <c r="A93" s="78"/>
      <c r="B93" s="93">
        <f>IF(B79&gt;0,C68-B75-A94,0)</f>
        <v>0</v>
      </c>
      <c r="C93" s="93">
        <f>IF(C79&gt;0,C68-C75-A94,0)</f>
        <v>0</v>
      </c>
      <c r="D93" s="93">
        <f>IF(D79&gt;0,C68-D75-A94,0)</f>
        <v>0</v>
      </c>
      <c r="E93" s="93">
        <f>IF(E79&gt;0,C68-E76-A94,0)</f>
        <v>0</v>
      </c>
      <c r="F93" s="93">
        <f>SUM(B93:E93)</f>
        <v>0</v>
      </c>
      <c r="G93" s="68" t="s">
        <v>43</v>
      </c>
    </row>
    <row r="94" spans="1:8" ht="0.95" customHeight="1" x14ac:dyDescent="0.2">
      <c r="A94" s="78">
        <f>C68-A95</f>
        <v>12</v>
      </c>
      <c r="B94" s="71"/>
      <c r="C94" s="71"/>
      <c r="D94" s="71"/>
      <c r="E94" s="71"/>
      <c r="F94" s="71"/>
      <c r="G94" s="68" t="s">
        <v>43</v>
      </c>
    </row>
    <row r="95" spans="1:8" ht="0.95" customHeight="1" x14ac:dyDescent="0.25">
      <c r="A95" s="78">
        <f>IF(AND(' '!J18="es fehlen noch Monate",' '!J16="ist erfüllt"),A17+C10,0)</f>
        <v>78</v>
      </c>
      <c r="B95" s="71">
        <f>B78+IF(AND(B79&gt;0,(B68-C75)&lt;25),B79,0)</f>
        <v>0</v>
      </c>
      <c r="C95" s="71">
        <f>B95+C78+IF(AND(C79&gt;0,(C68-C75)&lt;25),C79,0)</f>
        <v>0</v>
      </c>
      <c r="D95" s="71">
        <f>C95+D78+IF(AND(D79&gt;0,(D68-C75)&lt;25),D79,0)</f>
        <v>0</v>
      </c>
      <c r="E95" s="71">
        <f>D95+E78+IF(AND(E79&gt;0,(E68-C75)&lt;25),E79,0)</f>
        <v>0</v>
      </c>
      <c r="F95" s="71"/>
      <c r="G95" s="68">
        <f>MAX(B95:E95)</f>
        <v>0</v>
      </c>
      <c r="H95" s="97"/>
    </row>
    <row r="96" spans="1:8" ht="0.95" customHeight="1" x14ac:dyDescent="0.2">
      <c r="A96" s="78"/>
      <c r="B96" s="71">
        <f>IF(A95&lt;B75,A95,B95)</f>
        <v>0</v>
      </c>
      <c r="C96" s="71">
        <f>IF(OR(B96&lt;C75,C75=0),B96,C95)</f>
        <v>0</v>
      </c>
      <c r="D96" s="71">
        <f>IF(OR(C96&lt;D75,D75=0),C96,D95)</f>
        <v>0</v>
      </c>
      <c r="E96" s="71">
        <f>IF(OR(D96&lt;E75,E75=0),D96,E95)</f>
        <v>0</v>
      </c>
      <c r="F96" s="71"/>
      <c r="G96" s="68">
        <f>MAX(B96:E96)</f>
        <v>0</v>
      </c>
      <c r="H96" s="68" t="s">
        <v>41</v>
      </c>
    </row>
    <row r="97" spans="1:6" ht="0.95" customHeight="1" x14ac:dyDescent="0.2">
      <c r="A97" s="78" t="s">
        <v>42</v>
      </c>
      <c r="B97" s="71"/>
      <c r="C97" s="71"/>
      <c r="E97" s="71"/>
      <c r="F97" s="71"/>
    </row>
    <row r="98" spans="1:6" ht="0.95" customHeight="1" x14ac:dyDescent="0.2">
      <c r="A98" s="78"/>
      <c r="B98" s="71"/>
      <c r="C98" s="71"/>
      <c r="D98" s="71"/>
      <c r="E98" s="71"/>
      <c r="F98" s="71"/>
    </row>
    <row r="99" spans="1:6" ht="0.95" customHeight="1" x14ac:dyDescent="0.2">
      <c r="A99" s="78"/>
      <c r="B99" s="71"/>
      <c r="C99" s="71"/>
      <c r="D99" s="71"/>
      <c r="E99" s="71"/>
      <c r="F99" s="71"/>
    </row>
    <row r="100" spans="1:6" ht="0.95" customHeight="1" x14ac:dyDescent="0.2">
      <c r="A100" s="78"/>
      <c r="B100" s="71"/>
      <c r="C100" s="71"/>
      <c r="D100" s="71"/>
      <c r="E100" s="71"/>
      <c r="F100" s="71"/>
    </row>
    <row r="101" spans="1:6" ht="0.95" customHeight="1" x14ac:dyDescent="0.2">
      <c r="A101" s="71">
        <v>1952</v>
      </c>
      <c r="B101" s="71">
        <v>6506</v>
      </c>
      <c r="C101" s="71">
        <v>6306</v>
      </c>
      <c r="D101" s="71">
        <v>6006</v>
      </c>
      <c r="E101" s="71">
        <v>6300</v>
      </c>
      <c r="F101" s="71"/>
    </row>
    <row r="102" spans="1:6" ht="0.95" customHeight="1" x14ac:dyDescent="0.2">
      <c r="A102" s="71">
        <v>1953</v>
      </c>
      <c r="B102" s="71">
        <v>6507</v>
      </c>
      <c r="C102" s="71">
        <v>6307</v>
      </c>
      <c r="D102" s="71">
        <v>6007</v>
      </c>
      <c r="E102" s="71">
        <v>6302</v>
      </c>
      <c r="F102" s="71"/>
    </row>
    <row r="103" spans="1:6" ht="0.95" customHeight="1" x14ac:dyDescent="0.2">
      <c r="A103" s="71">
        <v>1954</v>
      </c>
      <c r="B103" s="71">
        <v>6508</v>
      </c>
      <c r="C103" s="71">
        <v>6308</v>
      </c>
      <c r="D103" s="71">
        <v>6008</v>
      </c>
      <c r="E103" s="71">
        <v>6304</v>
      </c>
      <c r="F103" s="71"/>
    </row>
    <row r="104" spans="1:6" ht="0.95" customHeight="1" x14ac:dyDescent="0.2">
      <c r="A104" s="71">
        <v>1955</v>
      </c>
      <c r="B104" s="71">
        <v>6509</v>
      </c>
      <c r="C104" s="71">
        <v>6309</v>
      </c>
      <c r="D104" s="71">
        <v>6009</v>
      </c>
      <c r="E104" s="71">
        <v>6306</v>
      </c>
      <c r="F104" s="71"/>
    </row>
    <row r="105" spans="1:6" ht="0.95" customHeight="1" x14ac:dyDescent="0.2">
      <c r="A105" s="71">
        <v>1956</v>
      </c>
      <c r="B105" s="71">
        <v>6510</v>
      </c>
      <c r="C105" s="71">
        <v>6310</v>
      </c>
      <c r="D105" s="71">
        <v>6010</v>
      </c>
      <c r="E105" s="71">
        <v>6308</v>
      </c>
      <c r="F105" s="71"/>
    </row>
    <row r="106" spans="1:6" ht="0.95" customHeight="1" x14ac:dyDescent="0.2">
      <c r="A106" s="71">
        <v>1957</v>
      </c>
      <c r="B106" s="71">
        <v>6511</v>
      </c>
      <c r="C106" s="71">
        <v>6311</v>
      </c>
      <c r="D106" s="71">
        <v>6011</v>
      </c>
      <c r="E106" s="71">
        <v>6310</v>
      </c>
      <c r="F106" s="71"/>
    </row>
    <row r="107" spans="1:6" ht="0.95" customHeight="1" x14ac:dyDescent="0.2">
      <c r="A107" s="71">
        <v>1958</v>
      </c>
      <c r="B107" s="71">
        <v>6600</v>
      </c>
      <c r="C107" s="71">
        <v>6400</v>
      </c>
      <c r="D107" s="71">
        <v>6100</v>
      </c>
      <c r="E107" s="71">
        <v>6400</v>
      </c>
      <c r="F107" s="71"/>
    </row>
    <row r="108" spans="1:6" ht="0.95" customHeight="1" x14ac:dyDescent="0.2">
      <c r="A108" s="71">
        <v>1959</v>
      </c>
      <c r="B108" s="71">
        <v>6602</v>
      </c>
      <c r="C108" s="71">
        <v>6402</v>
      </c>
      <c r="D108" s="71">
        <v>6102</v>
      </c>
      <c r="E108" s="71">
        <v>6402</v>
      </c>
      <c r="F108" s="71"/>
    </row>
    <row r="109" spans="1:6" ht="0.95" customHeight="1" x14ac:dyDescent="0.2">
      <c r="A109" s="71">
        <v>1960</v>
      </c>
      <c r="B109" s="71">
        <v>6604</v>
      </c>
      <c r="C109" s="71">
        <v>6404</v>
      </c>
      <c r="D109" s="71">
        <v>6104</v>
      </c>
      <c r="E109" s="71">
        <v>6404</v>
      </c>
      <c r="F109" s="71"/>
    </row>
    <row r="110" spans="1:6" ht="0.95" customHeight="1" x14ac:dyDescent="0.2">
      <c r="A110" s="71">
        <v>1961</v>
      </c>
      <c r="B110" s="71">
        <v>6606</v>
      </c>
      <c r="C110" s="71">
        <v>6406</v>
      </c>
      <c r="D110" s="71">
        <v>6106</v>
      </c>
      <c r="E110" s="71">
        <v>6406</v>
      </c>
      <c r="F110" s="71"/>
    </row>
    <row r="111" spans="1:6" ht="0.95" customHeight="1" x14ac:dyDescent="0.2">
      <c r="A111" s="71">
        <v>1962</v>
      </c>
      <c r="B111" s="71">
        <v>6608</v>
      </c>
      <c r="C111" s="71">
        <v>6408</v>
      </c>
      <c r="D111" s="71">
        <v>6108</v>
      </c>
      <c r="E111" s="71">
        <v>6408</v>
      </c>
      <c r="F111" s="71"/>
    </row>
    <row r="112" spans="1:6" ht="0.95" customHeight="1" x14ac:dyDescent="0.2">
      <c r="A112" s="71">
        <v>1963</v>
      </c>
      <c r="B112" s="71">
        <v>6610</v>
      </c>
      <c r="C112" s="71">
        <v>6410</v>
      </c>
      <c r="D112" s="71">
        <v>6110</v>
      </c>
      <c r="E112" s="71">
        <v>6410</v>
      </c>
      <c r="F112" s="71"/>
    </row>
    <row r="113" spans="1:6" ht="0.95" customHeight="1" x14ac:dyDescent="0.2">
      <c r="A113" s="71">
        <v>1964</v>
      </c>
      <c r="B113" s="71">
        <v>6700</v>
      </c>
      <c r="C113" s="71">
        <v>6500</v>
      </c>
      <c r="D113" s="71">
        <v>6200</v>
      </c>
      <c r="E113" s="71">
        <v>6500</v>
      </c>
      <c r="F113" s="71"/>
    </row>
    <row r="114" spans="1:6" ht="0.95" customHeight="1" x14ac:dyDescent="0.2">
      <c r="A114" s="71">
        <v>1965</v>
      </c>
      <c r="B114" s="71">
        <v>6700</v>
      </c>
      <c r="C114" s="71">
        <v>6500</v>
      </c>
      <c r="D114" s="71">
        <v>6200</v>
      </c>
      <c r="E114" s="71">
        <v>6500</v>
      </c>
      <c r="F114" s="71"/>
    </row>
    <row r="115" spans="1:6" ht="0.95" customHeight="1" x14ac:dyDescent="0.2">
      <c r="A115" s="71">
        <v>1966</v>
      </c>
      <c r="B115" s="71">
        <v>6700</v>
      </c>
      <c r="C115" s="71">
        <v>6500</v>
      </c>
      <c r="D115" s="71">
        <v>6200</v>
      </c>
      <c r="E115" s="71">
        <v>6500</v>
      </c>
      <c r="F115" s="71"/>
    </row>
    <row r="116" spans="1:6" ht="0.95" customHeight="1" x14ac:dyDescent="0.2">
      <c r="A116" s="71">
        <v>1967</v>
      </c>
      <c r="B116" s="71">
        <v>6700</v>
      </c>
      <c r="C116" s="71">
        <v>6500</v>
      </c>
      <c r="D116" s="71">
        <v>6200</v>
      </c>
      <c r="E116" s="71">
        <v>6500</v>
      </c>
      <c r="F116" s="71"/>
    </row>
    <row r="117" spans="1:6" ht="0.95" customHeight="1" x14ac:dyDescent="0.2">
      <c r="A117" s="71">
        <v>1968</v>
      </c>
      <c r="B117" s="71">
        <v>6700</v>
      </c>
      <c r="C117" s="71">
        <v>6500</v>
      </c>
      <c r="D117" s="71">
        <v>6200</v>
      </c>
      <c r="E117" s="71">
        <v>6500</v>
      </c>
      <c r="F117" s="71"/>
    </row>
    <row r="118" spans="1:6" ht="0.95" customHeight="1" x14ac:dyDescent="0.2">
      <c r="A118" s="71">
        <v>1969</v>
      </c>
      <c r="B118" s="71">
        <v>6700</v>
      </c>
      <c r="C118" s="71">
        <v>6500</v>
      </c>
      <c r="D118" s="71">
        <v>6200</v>
      </c>
      <c r="E118" s="71">
        <v>6500</v>
      </c>
      <c r="F118" s="71"/>
    </row>
    <row r="119" spans="1:6" ht="0.95" customHeight="1" x14ac:dyDescent="0.2">
      <c r="A119" s="71">
        <v>1970</v>
      </c>
      <c r="B119" s="71">
        <v>6700</v>
      </c>
      <c r="C119" s="71">
        <v>6500</v>
      </c>
      <c r="D119" s="71">
        <v>6200</v>
      </c>
      <c r="E119" s="71">
        <v>6500</v>
      </c>
      <c r="F119" s="71"/>
    </row>
    <row r="120" spans="1:6" ht="0.95" customHeight="1" x14ac:dyDescent="0.2">
      <c r="A120" s="71">
        <v>1971</v>
      </c>
      <c r="B120" s="71">
        <v>6700</v>
      </c>
      <c r="C120" s="71">
        <v>6500</v>
      </c>
      <c r="D120" s="71">
        <v>6200</v>
      </c>
      <c r="E120" s="71">
        <v>6500</v>
      </c>
      <c r="F120" s="71"/>
    </row>
    <row r="121" spans="1:6" ht="0.95" customHeight="1" x14ac:dyDescent="0.2">
      <c r="A121" s="71">
        <v>1972</v>
      </c>
      <c r="B121" s="71">
        <v>6700</v>
      </c>
      <c r="C121" s="71">
        <v>6500</v>
      </c>
      <c r="D121" s="71">
        <v>6200</v>
      </c>
      <c r="E121" s="71">
        <v>6500</v>
      </c>
      <c r="F121" s="71"/>
    </row>
    <row r="122" spans="1:6" ht="0.95" customHeight="1" x14ac:dyDescent="0.2">
      <c r="A122" s="71">
        <v>1973</v>
      </c>
      <c r="B122" s="71">
        <v>6700</v>
      </c>
      <c r="C122" s="71">
        <v>6500</v>
      </c>
      <c r="D122" s="71">
        <v>6200</v>
      </c>
      <c r="E122" s="71">
        <v>6500</v>
      </c>
      <c r="F122" s="71"/>
    </row>
    <row r="123" spans="1:6" ht="0.95" customHeight="1" x14ac:dyDescent="0.2">
      <c r="A123" s="71">
        <v>1974</v>
      </c>
      <c r="B123" s="71">
        <v>6700</v>
      </c>
      <c r="C123" s="71">
        <v>6500</v>
      </c>
      <c r="D123" s="71">
        <v>6200</v>
      </c>
      <c r="E123" s="71">
        <v>6500</v>
      </c>
      <c r="F123" s="71"/>
    </row>
    <row r="124" spans="1:6" ht="0.95" customHeight="1" x14ac:dyDescent="0.2">
      <c r="A124" s="71">
        <v>1975</v>
      </c>
      <c r="B124" s="71">
        <v>6700</v>
      </c>
      <c r="C124" s="71">
        <v>6500</v>
      </c>
      <c r="D124" s="71">
        <v>6200</v>
      </c>
      <c r="E124" s="71">
        <v>6500</v>
      </c>
      <c r="F124" s="71"/>
    </row>
    <row r="125" spans="1:6" ht="0.95" customHeight="1" x14ac:dyDescent="0.2">
      <c r="A125" s="71">
        <v>1976</v>
      </c>
      <c r="B125" s="71">
        <v>6700</v>
      </c>
      <c r="C125" s="71">
        <v>6500</v>
      </c>
      <c r="D125" s="71">
        <v>6200</v>
      </c>
      <c r="E125" s="71">
        <v>6500</v>
      </c>
      <c r="F125" s="71"/>
    </row>
    <row r="126" spans="1:6" ht="0.95" customHeight="1" x14ac:dyDescent="0.2">
      <c r="A126" s="71">
        <v>1977</v>
      </c>
      <c r="B126" s="71">
        <v>6700</v>
      </c>
      <c r="C126" s="71">
        <v>6500</v>
      </c>
      <c r="D126" s="71">
        <v>6200</v>
      </c>
      <c r="E126" s="71">
        <v>6500</v>
      </c>
      <c r="F126" s="71"/>
    </row>
    <row r="127" spans="1:6" ht="0.95" customHeight="1" x14ac:dyDescent="0.2">
      <c r="A127" s="71">
        <v>1978</v>
      </c>
      <c r="B127" s="71">
        <v>6700</v>
      </c>
      <c r="C127" s="71">
        <v>6500</v>
      </c>
      <c r="D127" s="71">
        <v>6200</v>
      </c>
      <c r="E127" s="71">
        <v>6500</v>
      </c>
      <c r="F127" s="71"/>
    </row>
    <row r="128" spans="1:6" ht="0.95" customHeight="1" x14ac:dyDescent="0.2">
      <c r="A128" s="71">
        <v>1979</v>
      </c>
      <c r="B128" s="71">
        <v>6700</v>
      </c>
      <c r="C128" s="71">
        <v>6500</v>
      </c>
      <c r="D128" s="71">
        <v>6200</v>
      </c>
      <c r="E128" s="71">
        <v>6500</v>
      </c>
      <c r="F128" s="71"/>
    </row>
    <row r="129" spans="1:6" ht="0.95" customHeight="1" x14ac:dyDescent="0.2">
      <c r="A129" s="71">
        <v>1980</v>
      </c>
      <c r="B129" s="71">
        <v>6700</v>
      </c>
      <c r="C129" s="71">
        <v>6500</v>
      </c>
      <c r="D129" s="71">
        <v>6200</v>
      </c>
      <c r="E129" s="71">
        <v>6500</v>
      </c>
      <c r="F129" s="71"/>
    </row>
    <row r="130" spans="1:6" ht="0.95" customHeight="1" x14ac:dyDescent="0.2">
      <c r="A130" s="71">
        <v>1981</v>
      </c>
      <c r="B130" s="71">
        <v>6700</v>
      </c>
      <c r="C130" s="71">
        <v>6500</v>
      </c>
      <c r="D130" s="71">
        <v>6200</v>
      </c>
      <c r="E130" s="71">
        <v>6500</v>
      </c>
      <c r="F130" s="71"/>
    </row>
    <row r="131" spans="1:6" ht="0.95" customHeight="1" x14ac:dyDescent="0.2">
      <c r="A131" s="71">
        <v>1982</v>
      </c>
      <c r="B131" s="71">
        <v>6700</v>
      </c>
      <c r="C131" s="71">
        <v>6500</v>
      </c>
      <c r="D131" s="71">
        <v>6200</v>
      </c>
      <c r="E131" s="71">
        <v>6500</v>
      </c>
      <c r="F131" s="71"/>
    </row>
    <row r="132" spans="1:6" ht="0.95" customHeight="1" x14ac:dyDescent="0.2">
      <c r="A132" s="71">
        <v>1983</v>
      </c>
      <c r="B132" s="71">
        <v>6700</v>
      </c>
      <c r="C132" s="71">
        <v>6500</v>
      </c>
      <c r="D132" s="71">
        <v>6200</v>
      </c>
      <c r="E132" s="71">
        <v>6500</v>
      </c>
      <c r="F132" s="71"/>
    </row>
    <row r="133" spans="1:6" ht="0.95" customHeight="1" x14ac:dyDescent="0.2">
      <c r="A133" s="71">
        <v>1984</v>
      </c>
      <c r="B133" s="71">
        <v>6700</v>
      </c>
      <c r="C133" s="71">
        <v>6500</v>
      </c>
      <c r="D133" s="71">
        <v>6200</v>
      </c>
      <c r="E133" s="71">
        <v>6500</v>
      </c>
      <c r="F133" s="71"/>
    </row>
    <row r="134" spans="1:6" ht="0.95" customHeight="1" x14ac:dyDescent="0.2">
      <c r="A134" s="71">
        <v>1985</v>
      </c>
      <c r="B134" s="71">
        <v>6700</v>
      </c>
      <c r="C134" s="71">
        <v>6500</v>
      </c>
      <c r="D134" s="71">
        <v>6200</v>
      </c>
      <c r="E134" s="71">
        <v>6500</v>
      </c>
      <c r="F134" s="71"/>
    </row>
    <row r="135" spans="1:6" ht="0.95" customHeight="1" x14ac:dyDescent="0.2">
      <c r="A135" s="71">
        <v>1986</v>
      </c>
      <c r="B135" s="71">
        <v>6700</v>
      </c>
      <c r="C135" s="71">
        <v>6500</v>
      </c>
      <c r="D135" s="71">
        <v>6200</v>
      </c>
      <c r="E135" s="71">
        <v>6500</v>
      </c>
      <c r="F135" s="71"/>
    </row>
    <row r="136" spans="1:6" ht="0.95" customHeight="1" x14ac:dyDescent="0.2">
      <c r="A136" s="71">
        <v>1987</v>
      </c>
      <c r="B136" s="71">
        <v>6700</v>
      </c>
      <c r="C136" s="71">
        <v>6500</v>
      </c>
      <c r="D136" s="71">
        <v>6200</v>
      </c>
      <c r="E136" s="71">
        <v>6500</v>
      </c>
      <c r="F136" s="71"/>
    </row>
    <row r="137" spans="1:6" ht="0.95" customHeight="1" x14ac:dyDescent="0.2">
      <c r="A137" s="71">
        <v>1988</v>
      </c>
      <c r="B137" s="71">
        <v>6700</v>
      </c>
      <c r="C137" s="71">
        <v>6500</v>
      </c>
      <c r="D137" s="71">
        <v>6200</v>
      </c>
      <c r="E137" s="71">
        <v>6500</v>
      </c>
      <c r="F137" s="71"/>
    </row>
    <row r="138" spans="1:6" ht="0.95" customHeight="1" x14ac:dyDescent="0.2">
      <c r="A138" s="71">
        <v>1989</v>
      </c>
      <c r="B138" s="71">
        <v>6700</v>
      </c>
      <c r="C138" s="71">
        <v>6500</v>
      </c>
      <c r="D138" s="71">
        <v>6200</v>
      </c>
      <c r="E138" s="71">
        <v>6500</v>
      </c>
      <c r="F138" s="71"/>
    </row>
    <row r="139" spans="1:6" ht="0.95" customHeight="1" x14ac:dyDescent="0.2">
      <c r="A139" s="71">
        <v>1990</v>
      </c>
      <c r="B139" s="71">
        <v>6700</v>
      </c>
      <c r="C139" s="71">
        <v>6500</v>
      </c>
      <c r="D139" s="71">
        <v>6200</v>
      </c>
      <c r="E139" s="71">
        <v>6500</v>
      </c>
      <c r="F139" s="71"/>
    </row>
    <row r="140" spans="1:6" ht="0.95" customHeight="1" x14ac:dyDescent="0.2">
      <c r="A140" s="71">
        <v>1991</v>
      </c>
      <c r="B140" s="71">
        <v>6700</v>
      </c>
      <c r="C140" s="71">
        <v>6500</v>
      </c>
      <c r="D140" s="71">
        <v>6200</v>
      </c>
      <c r="E140" s="71">
        <v>6500</v>
      </c>
      <c r="F140" s="71"/>
    </row>
    <row r="141" spans="1:6" ht="0.95" customHeight="1" x14ac:dyDescent="0.2">
      <c r="A141" s="71">
        <v>1992</v>
      </c>
      <c r="B141" s="71">
        <v>6700</v>
      </c>
      <c r="C141" s="71">
        <v>6500</v>
      </c>
      <c r="D141" s="71">
        <v>6200</v>
      </c>
      <c r="E141" s="71">
        <v>6500</v>
      </c>
      <c r="F141" s="71"/>
    </row>
    <row r="142" spans="1:6" ht="0.95" customHeight="1" x14ac:dyDescent="0.2">
      <c r="A142" s="71">
        <v>1993</v>
      </c>
      <c r="B142" s="71">
        <v>6700</v>
      </c>
      <c r="C142" s="71">
        <v>6500</v>
      </c>
      <c r="D142" s="71">
        <v>6200</v>
      </c>
      <c r="E142" s="71">
        <v>6500</v>
      </c>
      <c r="F142" s="71"/>
    </row>
    <row r="143" spans="1:6" ht="0.95" customHeight="1" x14ac:dyDescent="0.2">
      <c r="A143" s="71">
        <v>1994</v>
      </c>
      <c r="B143" s="71">
        <v>6700</v>
      </c>
      <c r="C143" s="71">
        <v>6500</v>
      </c>
      <c r="D143" s="71">
        <v>6200</v>
      </c>
      <c r="E143" s="71">
        <v>6500</v>
      </c>
    </row>
    <row r="144" spans="1:6" ht="0.95" customHeight="1" x14ac:dyDescent="0.2">
      <c r="A144" s="71">
        <v>1995</v>
      </c>
      <c r="B144" s="71">
        <v>6700</v>
      </c>
      <c r="C144" s="71">
        <v>6500</v>
      </c>
      <c r="D144" s="71">
        <v>6200</v>
      </c>
      <c r="E144" s="71">
        <v>6500</v>
      </c>
    </row>
    <row r="145" spans="1:8" ht="0.95" customHeight="1" x14ac:dyDescent="0.2">
      <c r="A145" s="71">
        <v>1996</v>
      </c>
      <c r="B145" s="71">
        <v>6700</v>
      </c>
      <c r="C145" s="71">
        <v>6500</v>
      </c>
      <c r="D145" s="71">
        <v>6200</v>
      </c>
      <c r="E145" s="71">
        <v>6500</v>
      </c>
    </row>
    <row r="146" spans="1:8" ht="0.95" customHeight="1" x14ac:dyDescent="0.2">
      <c r="A146" s="71">
        <v>1997</v>
      </c>
      <c r="B146" s="71">
        <v>6700</v>
      </c>
      <c r="C146" s="71">
        <v>6500</v>
      </c>
      <c r="D146" s="71">
        <v>6200</v>
      </c>
      <c r="E146" s="71">
        <v>6500</v>
      </c>
    </row>
    <row r="147" spans="1:8" ht="0.95" customHeight="1" x14ac:dyDescent="0.2">
      <c r="A147" s="71">
        <v>1998</v>
      </c>
      <c r="B147" s="71">
        <v>6700</v>
      </c>
      <c r="C147" s="71">
        <v>6500</v>
      </c>
      <c r="D147" s="71">
        <v>6200</v>
      </c>
      <c r="E147" s="71">
        <v>6500</v>
      </c>
    </row>
    <row r="148" spans="1:8" ht="0.95" customHeight="1" x14ac:dyDescent="0.2">
      <c r="A148" s="71">
        <v>1999</v>
      </c>
      <c r="B148" s="71">
        <v>6700</v>
      </c>
      <c r="C148" s="71">
        <v>6500</v>
      </c>
      <c r="D148" s="71">
        <v>6200</v>
      </c>
      <c r="E148" s="71">
        <v>6500</v>
      </c>
    </row>
    <row r="149" spans="1:8" ht="0.95" customHeight="1" x14ac:dyDescent="0.2">
      <c r="A149" s="71">
        <v>2000</v>
      </c>
      <c r="B149" s="71">
        <v>6700</v>
      </c>
      <c r="C149" s="71">
        <v>6500</v>
      </c>
      <c r="D149" s="71">
        <v>6200</v>
      </c>
      <c r="E149" s="71">
        <v>6500</v>
      </c>
    </row>
    <row r="151" spans="1:8" ht="0.95" customHeight="1" x14ac:dyDescent="0.2">
      <c r="C151" s="68" t="s">
        <v>32</v>
      </c>
      <c r="D151" s="68" t="s">
        <v>32</v>
      </c>
      <c r="F151" s="68" t="s">
        <v>36</v>
      </c>
    </row>
    <row r="152" spans="1:8" ht="0.95" customHeight="1" x14ac:dyDescent="0.2">
      <c r="A152" s="72">
        <v>43466</v>
      </c>
      <c r="B152" s="71">
        <v>0</v>
      </c>
      <c r="C152" s="68">
        <v>732</v>
      </c>
      <c r="D152" s="71">
        <v>0</v>
      </c>
      <c r="F152" s="72">
        <f>A3</f>
        <v>22637</v>
      </c>
      <c r="G152" s="72">
        <f>IF(DAY(F152)=1,F152,DATE(YEAR(F152),MONTH(F152)+1,1))</f>
        <v>22647</v>
      </c>
      <c r="H152" s="73"/>
    </row>
    <row r="153" spans="1:8" ht="0.95" customHeight="1" x14ac:dyDescent="0.2">
      <c r="A153" s="72">
        <v>43497</v>
      </c>
      <c r="B153" s="71">
        <v>1</v>
      </c>
      <c r="C153" s="68">
        <v>733</v>
      </c>
      <c r="D153" s="71">
        <v>1</v>
      </c>
      <c r="F153" s="68">
        <f>DATEDIF(G152,A164,"m")</f>
        <v>696</v>
      </c>
      <c r="G153" s="68">
        <f>ROUNDDOWN(F153/12,0)</f>
        <v>58</v>
      </c>
      <c r="H153" s="68">
        <f>F153-G153*12</f>
        <v>0</v>
      </c>
    </row>
    <row r="154" spans="1:8" ht="0.95" customHeight="1" x14ac:dyDescent="0.2">
      <c r="A154" s="72">
        <v>43525</v>
      </c>
      <c r="B154" s="71">
        <v>2</v>
      </c>
      <c r="C154" s="68">
        <v>734</v>
      </c>
      <c r="D154" s="71">
        <v>2</v>
      </c>
    </row>
    <row r="155" spans="1:8" ht="0.95" customHeight="1" x14ac:dyDescent="0.2">
      <c r="A155" s="72">
        <v>43556</v>
      </c>
      <c r="B155" s="71">
        <v>3</v>
      </c>
      <c r="C155" s="68">
        <v>735</v>
      </c>
      <c r="D155" s="71">
        <v>3</v>
      </c>
    </row>
    <row r="156" spans="1:8" ht="0.95" customHeight="1" x14ac:dyDescent="0.2">
      <c r="A156" s="72">
        <v>43586</v>
      </c>
      <c r="B156" s="71">
        <v>4</v>
      </c>
      <c r="C156" s="68">
        <v>736</v>
      </c>
      <c r="D156" s="71">
        <v>4</v>
      </c>
    </row>
    <row r="157" spans="1:8" ht="0.95" customHeight="1" x14ac:dyDescent="0.2">
      <c r="A157" s="72">
        <v>43617</v>
      </c>
      <c r="B157" s="71">
        <v>5</v>
      </c>
      <c r="C157" s="68">
        <v>737</v>
      </c>
      <c r="D157" s="71">
        <v>5</v>
      </c>
    </row>
    <row r="158" spans="1:8" ht="0.95" customHeight="1" x14ac:dyDescent="0.2">
      <c r="A158" s="72">
        <v>43647</v>
      </c>
      <c r="B158" s="71">
        <v>6</v>
      </c>
      <c r="C158" s="68">
        <v>738</v>
      </c>
      <c r="D158" s="71">
        <v>6</v>
      </c>
    </row>
    <row r="159" spans="1:8" ht="0.95" customHeight="1" x14ac:dyDescent="0.2">
      <c r="A159" s="72">
        <v>43678</v>
      </c>
      <c r="B159" s="71">
        <v>7</v>
      </c>
      <c r="C159" s="68">
        <v>739</v>
      </c>
      <c r="D159" s="71">
        <v>7</v>
      </c>
    </row>
    <row r="160" spans="1:8" ht="0.95" customHeight="1" x14ac:dyDescent="0.2">
      <c r="A160" s="72">
        <v>43709</v>
      </c>
      <c r="B160" s="71">
        <v>8</v>
      </c>
      <c r="C160" s="68">
        <v>740</v>
      </c>
      <c r="D160" s="71">
        <v>8</v>
      </c>
    </row>
    <row r="161" spans="1:6" ht="0.95" customHeight="1" x14ac:dyDescent="0.2">
      <c r="A161" s="72">
        <v>43739</v>
      </c>
      <c r="B161" s="71">
        <v>9</v>
      </c>
      <c r="C161" s="68">
        <v>741</v>
      </c>
      <c r="D161" s="71">
        <v>9</v>
      </c>
    </row>
    <row r="162" spans="1:6" ht="0.95" customHeight="1" x14ac:dyDescent="0.2">
      <c r="A162" s="72">
        <v>43770</v>
      </c>
      <c r="B162" s="71">
        <v>10</v>
      </c>
      <c r="C162" s="68">
        <v>742</v>
      </c>
      <c r="D162" s="71">
        <v>10</v>
      </c>
    </row>
    <row r="163" spans="1:6" ht="0.95" customHeight="1" x14ac:dyDescent="0.2">
      <c r="A163" s="72">
        <v>43800</v>
      </c>
      <c r="B163" s="71">
        <v>11</v>
      </c>
      <c r="C163" s="68">
        <v>743</v>
      </c>
      <c r="D163" s="71">
        <v>11</v>
      </c>
    </row>
    <row r="164" spans="1:6" ht="0.95" customHeight="1" x14ac:dyDescent="0.2">
      <c r="A164" s="72">
        <v>43831</v>
      </c>
      <c r="B164" s="71">
        <v>12</v>
      </c>
      <c r="C164" s="68">
        <v>744</v>
      </c>
      <c r="D164" s="71">
        <v>12</v>
      </c>
      <c r="F164" s="68" t="str">
        <f>G153+0&amp;"/"&amp;H153</f>
        <v>58/0</v>
      </c>
    </row>
    <row r="165" spans="1:6" ht="0.95" customHeight="1" x14ac:dyDescent="0.2">
      <c r="A165" s="72">
        <v>43862</v>
      </c>
      <c r="B165" s="71">
        <v>13</v>
      </c>
      <c r="C165" s="68">
        <v>745</v>
      </c>
      <c r="D165" s="71">
        <v>13</v>
      </c>
    </row>
    <row r="166" spans="1:6" ht="0.95" customHeight="1" x14ac:dyDescent="0.2">
      <c r="A166" s="72">
        <v>43891</v>
      </c>
      <c r="B166" s="71">
        <v>14</v>
      </c>
      <c r="C166" s="68">
        <v>746</v>
      </c>
      <c r="D166" s="71">
        <v>14</v>
      </c>
    </row>
    <row r="167" spans="1:6" ht="0.95" customHeight="1" x14ac:dyDescent="0.2">
      <c r="A167" s="72">
        <v>43922</v>
      </c>
      <c r="B167" s="71">
        <v>15</v>
      </c>
      <c r="C167" s="68">
        <v>747</v>
      </c>
      <c r="D167" s="71">
        <v>15</v>
      </c>
    </row>
    <row r="168" spans="1:6" ht="0.95" customHeight="1" x14ac:dyDescent="0.2">
      <c r="A168" s="72">
        <v>43952</v>
      </c>
      <c r="B168" s="71">
        <v>16</v>
      </c>
      <c r="C168" s="68">
        <v>748</v>
      </c>
      <c r="D168" s="71">
        <v>16</v>
      </c>
    </row>
    <row r="169" spans="1:6" ht="0.95" customHeight="1" x14ac:dyDescent="0.2">
      <c r="A169" s="72">
        <v>43983</v>
      </c>
      <c r="B169" s="71">
        <v>17</v>
      </c>
      <c r="C169" s="68">
        <v>749</v>
      </c>
      <c r="D169" s="71">
        <v>17</v>
      </c>
    </row>
    <row r="170" spans="1:6" ht="0.95" customHeight="1" x14ac:dyDescent="0.2">
      <c r="A170" s="72">
        <v>44013</v>
      </c>
      <c r="B170" s="71">
        <v>18</v>
      </c>
      <c r="C170" s="68">
        <v>750</v>
      </c>
      <c r="D170" s="71">
        <v>18</v>
      </c>
    </row>
    <row r="171" spans="1:6" ht="0.95" customHeight="1" x14ac:dyDescent="0.2">
      <c r="A171" s="72">
        <v>44044</v>
      </c>
      <c r="B171" s="71">
        <v>19</v>
      </c>
      <c r="C171" s="68">
        <v>751</v>
      </c>
      <c r="D171" s="71">
        <v>19</v>
      </c>
    </row>
    <row r="172" spans="1:6" ht="0.95" customHeight="1" x14ac:dyDescent="0.2">
      <c r="A172" s="72">
        <v>44075</v>
      </c>
      <c r="B172" s="71">
        <v>20</v>
      </c>
      <c r="C172" s="68">
        <v>752</v>
      </c>
      <c r="D172" s="71">
        <v>20</v>
      </c>
    </row>
    <row r="173" spans="1:6" ht="0.95" customHeight="1" x14ac:dyDescent="0.2">
      <c r="A173" s="72">
        <v>44105</v>
      </c>
      <c r="B173" s="71">
        <v>21</v>
      </c>
      <c r="C173" s="68">
        <v>753</v>
      </c>
      <c r="D173" s="71">
        <v>21</v>
      </c>
    </row>
    <row r="174" spans="1:6" ht="0.95" customHeight="1" x14ac:dyDescent="0.2">
      <c r="A174" s="72">
        <v>44136</v>
      </c>
      <c r="B174" s="71">
        <v>22</v>
      </c>
      <c r="C174" s="68">
        <v>754</v>
      </c>
      <c r="D174" s="71">
        <v>22</v>
      </c>
    </row>
    <row r="175" spans="1:6" ht="0.95" customHeight="1" x14ac:dyDescent="0.2">
      <c r="A175" s="72">
        <v>44166</v>
      </c>
      <c r="B175" s="71">
        <v>23</v>
      </c>
      <c r="C175" s="68">
        <v>755</v>
      </c>
      <c r="D175" s="71">
        <v>23</v>
      </c>
    </row>
    <row r="176" spans="1:6" ht="0.95" customHeight="1" x14ac:dyDescent="0.2">
      <c r="A176" s="72">
        <v>44197</v>
      </c>
      <c r="B176" s="71">
        <v>24</v>
      </c>
      <c r="C176" s="68">
        <v>756</v>
      </c>
      <c r="D176" s="71">
        <v>24</v>
      </c>
      <c r="F176" s="68" t="str">
        <f>G153+1&amp;"/"&amp;H153</f>
        <v>59/0</v>
      </c>
    </row>
    <row r="177" spans="1:6" ht="0.95" customHeight="1" x14ac:dyDescent="0.2">
      <c r="A177" s="72">
        <v>44228</v>
      </c>
      <c r="B177" s="71">
        <v>25</v>
      </c>
      <c r="C177" s="68">
        <v>757</v>
      </c>
      <c r="D177" s="71">
        <v>25</v>
      </c>
    </row>
    <row r="178" spans="1:6" ht="0.95" customHeight="1" x14ac:dyDescent="0.2">
      <c r="A178" s="72">
        <v>44256</v>
      </c>
      <c r="B178" s="71">
        <v>26</v>
      </c>
      <c r="C178" s="68">
        <v>758</v>
      </c>
      <c r="D178" s="71">
        <v>26</v>
      </c>
    </row>
    <row r="179" spans="1:6" ht="0.95" customHeight="1" x14ac:dyDescent="0.2">
      <c r="A179" s="72">
        <v>44287</v>
      </c>
      <c r="B179" s="71">
        <v>27</v>
      </c>
      <c r="C179" s="68">
        <v>759</v>
      </c>
      <c r="D179" s="71">
        <v>27</v>
      </c>
    </row>
    <row r="180" spans="1:6" ht="0.95" customHeight="1" x14ac:dyDescent="0.2">
      <c r="A180" s="72">
        <v>44317</v>
      </c>
      <c r="B180" s="71">
        <v>28</v>
      </c>
      <c r="C180" s="68">
        <v>760</v>
      </c>
      <c r="D180" s="71">
        <v>28</v>
      </c>
    </row>
    <row r="181" spans="1:6" ht="0.95" customHeight="1" x14ac:dyDescent="0.2">
      <c r="A181" s="72">
        <v>44348</v>
      </c>
      <c r="B181" s="71">
        <v>29</v>
      </c>
      <c r="C181" s="68">
        <v>761</v>
      </c>
      <c r="D181" s="71">
        <v>29</v>
      </c>
    </row>
    <row r="182" spans="1:6" ht="0.95" customHeight="1" x14ac:dyDescent="0.2">
      <c r="A182" s="72">
        <v>44378</v>
      </c>
      <c r="B182" s="71">
        <v>30</v>
      </c>
      <c r="C182" s="68">
        <v>762</v>
      </c>
      <c r="D182" s="71">
        <v>30</v>
      </c>
    </row>
    <row r="183" spans="1:6" ht="0.95" customHeight="1" x14ac:dyDescent="0.2">
      <c r="A183" s="72">
        <v>44409</v>
      </c>
      <c r="B183" s="71">
        <v>31</v>
      </c>
      <c r="C183" s="68">
        <v>763</v>
      </c>
      <c r="D183" s="71">
        <v>31</v>
      </c>
    </row>
    <row r="184" spans="1:6" ht="0.95" customHeight="1" x14ac:dyDescent="0.2">
      <c r="A184" s="72">
        <v>44440</v>
      </c>
      <c r="B184" s="71">
        <v>32</v>
      </c>
      <c r="C184" s="68">
        <v>764</v>
      </c>
      <c r="D184" s="71">
        <v>32</v>
      </c>
    </row>
    <row r="185" spans="1:6" ht="0.95" customHeight="1" x14ac:dyDescent="0.2">
      <c r="A185" s="72">
        <v>44470</v>
      </c>
      <c r="B185" s="71">
        <v>33</v>
      </c>
      <c r="C185" s="68">
        <v>765</v>
      </c>
      <c r="D185" s="71">
        <v>33</v>
      </c>
    </row>
    <row r="186" spans="1:6" ht="0.95" customHeight="1" x14ac:dyDescent="0.2">
      <c r="A186" s="72">
        <v>44501</v>
      </c>
      <c r="B186" s="71">
        <v>34</v>
      </c>
      <c r="C186" s="68">
        <v>766</v>
      </c>
      <c r="D186" s="71">
        <v>34</v>
      </c>
    </row>
    <row r="187" spans="1:6" ht="0.95" customHeight="1" x14ac:dyDescent="0.2">
      <c r="A187" s="72">
        <v>44531</v>
      </c>
      <c r="B187" s="71">
        <v>35</v>
      </c>
      <c r="C187" s="68">
        <v>767</v>
      </c>
      <c r="D187" s="71">
        <v>35</v>
      </c>
    </row>
    <row r="188" spans="1:6" ht="0.95" customHeight="1" x14ac:dyDescent="0.2">
      <c r="A188" s="72">
        <v>44562</v>
      </c>
      <c r="B188" s="71">
        <v>36</v>
      </c>
      <c r="C188" s="68">
        <v>768</v>
      </c>
      <c r="D188" s="71">
        <v>36</v>
      </c>
      <c r="F188" s="68" t="str">
        <f>G153+2&amp;"/"&amp;H153</f>
        <v>60/0</v>
      </c>
    </row>
    <row r="189" spans="1:6" ht="0.95" customHeight="1" x14ac:dyDescent="0.2">
      <c r="A189" s="72">
        <v>44593</v>
      </c>
      <c r="B189" s="71">
        <v>37</v>
      </c>
      <c r="C189" s="68">
        <v>769</v>
      </c>
      <c r="D189" s="71">
        <v>37</v>
      </c>
    </row>
    <row r="190" spans="1:6" ht="0.95" customHeight="1" x14ac:dyDescent="0.2">
      <c r="A190" s="72">
        <v>44621</v>
      </c>
      <c r="B190" s="71">
        <v>38</v>
      </c>
      <c r="C190" s="68">
        <v>770</v>
      </c>
      <c r="D190" s="71">
        <v>38</v>
      </c>
    </row>
    <row r="191" spans="1:6" ht="0.95" customHeight="1" x14ac:dyDescent="0.2">
      <c r="A191" s="72">
        <v>44652</v>
      </c>
      <c r="B191" s="71">
        <v>39</v>
      </c>
      <c r="C191" s="68">
        <v>771</v>
      </c>
      <c r="D191" s="71">
        <v>39</v>
      </c>
    </row>
    <row r="192" spans="1:6" ht="0.95" customHeight="1" x14ac:dyDescent="0.2">
      <c r="A192" s="72">
        <v>44682</v>
      </c>
      <c r="B192" s="71">
        <v>40</v>
      </c>
      <c r="C192" s="68">
        <v>772</v>
      </c>
      <c r="D192" s="71">
        <v>40</v>
      </c>
    </row>
    <row r="193" spans="1:6" ht="0.95" customHeight="1" x14ac:dyDescent="0.2">
      <c r="A193" s="72">
        <v>44713</v>
      </c>
      <c r="B193" s="71">
        <v>41</v>
      </c>
      <c r="C193" s="68">
        <v>773</v>
      </c>
      <c r="D193" s="71">
        <v>41</v>
      </c>
    </row>
    <row r="194" spans="1:6" ht="0.95" customHeight="1" x14ac:dyDescent="0.2">
      <c r="A194" s="72">
        <v>44743</v>
      </c>
      <c r="B194" s="71">
        <v>42</v>
      </c>
      <c r="C194" s="68">
        <v>774</v>
      </c>
      <c r="D194" s="71">
        <v>42</v>
      </c>
    </row>
    <row r="195" spans="1:6" ht="0.95" customHeight="1" x14ac:dyDescent="0.2">
      <c r="A195" s="72">
        <v>44774</v>
      </c>
      <c r="B195" s="71">
        <v>43</v>
      </c>
      <c r="C195" s="68">
        <v>775</v>
      </c>
      <c r="D195" s="71">
        <v>43</v>
      </c>
    </row>
    <row r="196" spans="1:6" ht="0.95" customHeight="1" x14ac:dyDescent="0.2">
      <c r="A196" s="72">
        <v>44805</v>
      </c>
      <c r="B196" s="71">
        <v>44</v>
      </c>
      <c r="C196" s="68">
        <v>776</v>
      </c>
      <c r="D196" s="71">
        <v>44</v>
      </c>
    </row>
    <row r="197" spans="1:6" ht="0.95" customHeight="1" x14ac:dyDescent="0.2">
      <c r="A197" s="72">
        <v>44835</v>
      </c>
      <c r="B197" s="71">
        <v>45</v>
      </c>
      <c r="C197" s="68">
        <v>777</v>
      </c>
      <c r="D197" s="71">
        <v>45</v>
      </c>
    </row>
    <row r="198" spans="1:6" ht="0.95" customHeight="1" x14ac:dyDescent="0.2">
      <c r="A198" s="72">
        <v>44866</v>
      </c>
      <c r="B198" s="71">
        <v>46</v>
      </c>
      <c r="C198" s="68">
        <v>778</v>
      </c>
      <c r="D198" s="71">
        <v>46</v>
      </c>
    </row>
    <row r="199" spans="1:6" ht="0.95" customHeight="1" x14ac:dyDescent="0.2">
      <c r="A199" s="72">
        <v>44896</v>
      </c>
      <c r="B199" s="71">
        <v>47</v>
      </c>
      <c r="C199" s="68">
        <v>779</v>
      </c>
      <c r="D199" s="71">
        <v>47</v>
      </c>
    </row>
    <row r="200" spans="1:6" ht="0.95" customHeight="1" x14ac:dyDescent="0.2">
      <c r="A200" s="72">
        <v>44927</v>
      </c>
      <c r="B200" s="71">
        <v>48</v>
      </c>
      <c r="C200" s="68">
        <v>780</v>
      </c>
      <c r="D200" s="71">
        <v>48</v>
      </c>
      <c r="F200" s="68" t="str">
        <f>G153+3&amp;"/"&amp;H153</f>
        <v>61/0</v>
      </c>
    </row>
    <row r="201" spans="1:6" ht="0.95" customHeight="1" x14ac:dyDescent="0.2">
      <c r="A201" s="72">
        <v>44958</v>
      </c>
      <c r="B201" s="71">
        <v>49</v>
      </c>
      <c r="C201" s="68">
        <v>781</v>
      </c>
      <c r="D201" s="71">
        <v>49</v>
      </c>
    </row>
    <row r="202" spans="1:6" ht="0.95" customHeight="1" x14ac:dyDescent="0.2">
      <c r="A202" s="72">
        <v>44986</v>
      </c>
      <c r="B202" s="71">
        <v>50</v>
      </c>
      <c r="C202" s="68">
        <v>782</v>
      </c>
      <c r="D202" s="71">
        <v>50</v>
      </c>
    </row>
    <row r="203" spans="1:6" ht="0.95" customHeight="1" x14ac:dyDescent="0.2">
      <c r="A203" s="72">
        <v>45017</v>
      </c>
      <c r="B203" s="71">
        <v>51</v>
      </c>
      <c r="C203" s="68">
        <v>783</v>
      </c>
      <c r="D203" s="71">
        <v>51</v>
      </c>
    </row>
    <row r="204" spans="1:6" ht="0.95" customHeight="1" x14ac:dyDescent="0.2">
      <c r="A204" s="72">
        <v>45047</v>
      </c>
      <c r="B204" s="71">
        <v>52</v>
      </c>
      <c r="C204" s="68">
        <v>784</v>
      </c>
      <c r="D204" s="71">
        <v>52</v>
      </c>
    </row>
    <row r="205" spans="1:6" ht="0.95" customHeight="1" x14ac:dyDescent="0.2">
      <c r="A205" s="72">
        <v>45078</v>
      </c>
      <c r="B205" s="71">
        <v>53</v>
      </c>
      <c r="C205" s="68">
        <v>785</v>
      </c>
      <c r="D205" s="71">
        <v>53</v>
      </c>
    </row>
    <row r="206" spans="1:6" ht="0.95" customHeight="1" x14ac:dyDescent="0.2">
      <c r="A206" s="72">
        <v>45108</v>
      </c>
      <c r="B206" s="71">
        <v>54</v>
      </c>
      <c r="C206" s="68">
        <v>786</v>
      </c>
      <c r="D206" s="71">
        <v>54</v>
      </c>
    </row>
    <row r="207" spans="1:6" ht="0.95" customHeight="1" x14ac:dyDescent="0.2">
      <c r="A207" s="72">
        <v>45139</v>
      </c>
      <c r="B207" s="71">
        <v>55</v>
      </c>
      <c r="C207" s="68">
        <v>787</v>
      </c>
      <c r="D207" s="71">
        <v>55</v>
      </c>
    </row>
    <row r="208" spans="1:6" ht="0.95" customHeight="1" x14ac:dyDescent="0.2">
      <c r="A208" s="72">
        <v>45170</v>
      </c>
      <c r="B208" s="71">
        <v>56</v>
      </c>
      <c r="C208" s="68">
        <v>788</v>
      </c>
      <c r="D208" s="71">
        <v>56</v>
      </c>
    </row>
    <row r="209" spans="1:6" ht="0.95" customHeight="1" x14ac:dyDescent="0.2">
      <c r="A209" s="72">
        <v>45200</v>
      </c>
      <c r="B209" s="71">
        <v>57</v>
      </c>
      <c r="C209" s="68">
        <v>789</v>
      </c>
      <c r="D209" s="71">
        <v>57</v>
      </c>
    </row>
    <row r="210" spans="1:6" ht="0.95" customHeight="1" x14ac:dyDescent="0.2">
      <c r="A210" s="72">
        <v>45231</v>
      </c>
      <c r="B210" s="71">
        <v>58</v>
      </c>
      <c r="C210" s="68">
        <v>790</v>
      </c>
      <c r="D210" s="71">
        <v>58</v>
      </c>
    </row>
    <row r="211" spans="1:6" ht="0.95" customHeight="1" x14ac:dyDescent="0.2">
      <c r="A211" s="72">
        <v>45261</v>
      </c>
      <c r="B211" s="71">
        <v>59</v>
      </c>
      <c r="C211" s="68">
        <v>791</v>
      </c>
      <c r="D211" s="71">
        <v>59</v>
      </c>
    </row>
    <row r="212" spans="1:6" ht="0.95" customHeight="1" x14ac:dyDescent="0.2">
      <c r="A212" s="72">
        <v>45292</v>
      </c>
      <c r="B212" s="71">
        <v>60</v>
      </c>
      <c r="C212" s="68">
        <v>792</v>
      </c>
      <c r="D212" s="71">
        <v>60</v>
      </c>
      <c r="F212" s="68" t="str">
        <f>G153+4&amp;"/"&amp;H153</f>
        <v>62/0</v>
      </c>
    </row>
    <row r="213" spans="1:6" ht="0.95" customHeight="1" x14ac:dyDescent="0.2">
      <c r="A213" s="72">
        <v>45323</v>
      </c>
      <c r="B213" s="71">
        <v>61</v>
      </c>
      <c r="C213" s="68">
        <v>793</v>
      </c>
      <c r="D213" s="71">
        <v>61</v>
      </c>
    </row>
    <row r="214" spans="1:6" ht="0.95" customHeight="1" x14ac:dyDescent="0.2">
      <c r="A214" s="72">
        <v>45352</v>
      </c>
      <c r="B214" s="71">
        <v>62</v>
      </c>
      <c r="C214" s="68">
        <v>794</v>
      </c>
      <c r="D214" s="71">
        <v>62</v>
      </c>
    </row>
    <row r="215" spans="1:6" ht="0.95" customHeight="1" x14ac:dyDescent="0.2">
      <c r="A215" s="72">
        <v>45383</v>
      </c>
      <c r="B215" s="71">
        <v>63</v>
      </c>
      <c r="C215" s="68">
        <v>795</v>
      </c>
      <c r="D215" s="71">
        <v>63</v>
      </c>
    </row>
    <row r="216" spans="1:6" ht="0.95" customHeight="1" x14ac:dyDescent="0.2">
      <c r="A216" s="72">
        <v>45413</v>
      </c>
      <c r="B216" s="71">
        <v>64</v>
      </c>
      <c r="C216" s="68">
        <v>796</v>
      </c>
      <c r="D216" s="71">
        <v>64</v>
      </c>
    </row>
    <row r="217" spans="1:6" ht="0.95" customHeight="1" x14ac:dyDescent="0.2">
      <c r="A217" s="72">
        <v>45444</v>
      </c>
      <c r="B217" s="71">
        <v>65</v>
      </c>
      <c r="C217" s="68">
        <v>797</v>
      </c>
      <c r="D217" s="71">
        <v>65</v>
      </c>
    </row>
    <row r="218" spans="1:6" ht="0.95" customHeight="1" x14ac:dyDescent="0.2">
      <c r="A218" s="72">
        <v>45474</v>
      </c>
      <c r="B218" s="71">
        <v>66</v>
      </c>
      <c r="C218" s="68">
        <v>798</v>
      </c>
      <c r="D218" s="71">
        <v>66</v>
      </c>
    </row>
    <row r="219" spans="1:6" ht="0.95" customHeight="1" x14ac:dyDescent="0.2">
      <c r="A219" s="72">
        <v>45505</v>
      </c>
      <c r="B219" s="71">
        <v>67</v>
      </c>
      <c r="C219" s="68">
        <v>799</v>
      </c>
      <c r="D219" s="71">
        <v>67</v>
      </c>
    </row>
    <row r="220" spans="1:6" ht="0.95" customHeight="1" x14ac:dyDescent="0.2">
      <c r="A220" s="72">
        <v>45536</v>
      </c>
      <c r="B220" s="71">
        <v>68</v>
      </c>
      <c r="C220" s="68">
        <v>800</v>
      </c>
      <c r="D220" s="71">
        <v>68</v>
      </c>
    </row>
    <row r="221" spans="1:6" ht="0.95" customHeight="1" x14ac:dyDescent="0.2">
      <c r="A221" s="72">
        <v>45566</v>
      </c>
      <c r="B221" s="71">
        <v>69</v>
      </c>
      <c r="C221" s="68">
        <v>801</v>
      </c>
      <c r="D221" s="71">
        <v>69</v>
      </c>
    </row>
    <row r="222" spans="1:6" ht="0.95" customHeight="1" x14ac:dyDescent="0.2">
      <c r="A222" s="72">
        <v>45597</v>
      </c>
      <c r="B222" s="71">
        <v>70</v>
      </c>
      <c r="C222" s="68">
        <v>802</v>
      </c>
      <c r="D222" s="71">
        <v>70</v>
      </c>
    </row>
    <row r="223" spans="1:6" ht="0.95" customHeight="1" x14ac:dyDescent="0.2">
      <c r="A223" s="72">
        <v>45627</v>
      </c>
      <c r="B223" s="71">
        <v>71</v>
      </c>
      <c r="C223" s="68">
        <v>803</v>
      </c>
      <c r="D223" s="71">
        <v>71</v>
      </c>
    </row>
    <row r="224" spans="1:6" ht="0.95" customHeight="1" x14ac:dyDescent="0.2">
      <c r="A224" s="72">
        <v>45658</v>
      </c>
      <c r="B224" s="71">
        <v>72</v>
      </c>
      <c r="C224" s="68">
        <v>804</v>
      </c>
      <c r="D224" s="71">
        <v>72</v>
      </c>
      <c r="F224" s="68" t="str">
        <f>G153+5&amp;"/"&amp;H153</f>
        <v>63/0</v>
      </c>
    </row>
    <row r="225" spans="1:6" ht="0.95" customHeight="1" x14ac:dyDescent="0.2">
      <c r="A225" s="72">
        <v>45689</v>
      </c>
      <c r="B225" s="71">
        <v>73</v>
      </c>
      <c r="C225" s="68">
        <v>805</v>
      </c>
      <c r="D225" s="71">
        <v>73</v>
      </c>
    </row>
    <row r="226" spans="1:6" ht="0.95" customHeight="1" x14ac:dyDescent="0.2">
      <c r="A226" s="72">
        <v>45717</v>
      </c>
      <c r="B226" s="71">
        <v>74</v>
      </c>
      <c r="C226" s="68">
        <v>806</v>
      </c>
      <c r="D226" s="71">
        <v>74</v>
      </c>
    </row>
    <row r="227" spans="1:6" ht="0.95" customHeight="1" x14ac:dyDescent="0.2">
      <c r="A227" s="72">
        <v>45748</v>
      </c>
      <c r="B227" s="71">
        <v>75</v>
      </c>
      <c r="C227" s="68">
        <v>807</v>
      </c>
      <c r="D227" s="71">
        <v>75</v>
      </c>
    </row>
    <row r="228" spans="1:6" ht="0.95" customHeight="1" x14ac:dyDescent="0.2">
      <c r="A228" s="72">
        <v>45778</v>
      </c>
      <c r="B228" s="71">
        <v>76</v>
      </c>
      <c r="C228" s="68">
        <v>808</v>
      </c>
      <c r="D228" s="71">
        <v>76</v>
      </c>
    </row>
    <row r="229" spans="1:6" ht="0.95" customHeight="1" x14ac:dyDescent="0.2">
      <c r="A229" s="72">
        <v>45809</v>
      </c>
      <c r="B229" s="71">
        <v>77</v>
      </c>
      <c r="C229" s="68">
        <v>809</v>
      </c>
      <c r="D229" s="71">
        <v>77</v>
      </c>
    </row>
    <row r="230" spans="1:6" ht="0.95" customHeight="1" x14ac:dyDescent="0.2">
      <c r="A230" s="72">
        <v>45839</v>
      </c>
      <c r="B230" s="71">
        <v>78</v>
      </c>
      <c r="C230" s="68">
        <v>810</v>
      </c>
      <c r="D230" s="71">
        <v>78</v>
      </c>
    </row>
    <row r="231" spans="1:6" ht="0.95" customHeight="1" x14ac:dyDescent="0.2">
      <c r="A231" s="72">
        <v>45870</v>
      </c>
      <c r="B231" s="71">
        <v>79</v>
      </c>
      <c r="C231" s="68">
        <v>811</v>
      </c>
      <c r="D231" s="71">
        <v>79</v>
      </c>
    </row>
    <row r="232" spans="1:6" ht="0.95" customHeight="1" x14ac:dyDescent="0.2">
      <c r="A232" s="72">
        <v>45901</v>
      </c>
      <c r="B232" s="71">
        <v>80</v>
      </c>
      <c r="C232" s="68">
        <v>812</v>
      </c>
      <c r="D232" s="71">
        <v>80</v>
      </c>
    </row>
    <row r="233" spans="1:6" ht="0.95" customHeight="1" x14ac:dyDescent="0.2">
      <c r="A233" s="72">
        <v>45931</v>
      </c>
      <c r="B233" s="71">
        <v>81</v>
      </c>
      <c r="C233" s="68">
        <v>813</v>
      </c>
      <c r="D233" s="71">
        <v>81</v>
      </c>
    </row>
    <row r="234" spans="1:6" ht="0.95" customHeight="1" x14ac:dyDescent="0.2">
      <c r="A234" s="72">
        <v>45962</v>
      </c>
      <c r="B234" s="71">
        <v>82</v>
      </c>
      <c r="C234" s="68">
        <v>814</v>
      </c>
      <c r="D234" s="71">
        <v>82</v>
      </c>
    </row>
    <row r="235" spans="1:6" ht="0.95" customHeight="1" x14ac:dyDescent="0.2">
      <c r="A235" s="72">
        <v>45992</v>
      </c>
      <c r="B235" s="71">
        <v>83</v>
      </c>
      <c r="C235" s="68">
        <v>815</v>
      </c>
      <c r="D235" s="71">
        <v>83</v>
      </c>
    </row>
    <row r="236" spans="1:6" ht="0.95" customHeight="1" x14ac:dyDescent="0.2">
      <c r="A236" s="72">
        <v>46023</v>
      </c>
      <c r="B236" s="71">
        <v>84</v>
      </c>
      <c r="C236" s="68">
        <v>816</v>
      </c>
      <c r="D236" s="71">
        <v>84</v>
      </c>
      <c r="F236" s="68" t="str">
        <f>G153+6&amp;"/"&amp;H153</f>
        <v>64/0</v>
      </c>
    </row>
    <row r="237" spans="1:6" ht="0.95" customHeight="1" x14ac:dyDescent="0.2">
      <c r="A237" s="72">
        <v>46054</v>
      </c>
      <c r="B237" s="71">
        <v>85</v>
      </c>
      <c r="C237" s="68">
        <v>817</v>
      </c>
      <c r="D237" s="71">
        <v>85</v>
      </c>
    </row>
    <row r="238" spans="1:6" ht="0.95" customHeight="1" x14ac:dyDescent="0.2">
      <c r="A238" s="72">
        <v>46082</v>
      </c>
      <c r="B238" s="71">
        <v>86</v>
      </c>
      <c r="C238" s="68">
        <v>818</v>
      </c>
      <c r="D238" s="71">
        <v>86</v>
      </c>
    </row>
    <row r="239" spans="1:6" ht="0.95" customHeight="1" x14ac:dyDescent="0.2">
      <c r="A239" s="72">
        <v>46113</v>
      </c>
      <c r="B239" s="71">
        <v>87</v>
      </c>
      <c r="C239" s="68">
        <v>819</v>
      </c>
      <c r="D239" s="71">
        <v>87</v>
      </c>
    </row>
    <row r="240" spans="1:6" ht="0.95" customHeight="1" x14ac:dyDescent="0.2">
      <c r="A240" s="72">
        <v>46143</v>
      </c>
      <c r="B240" s="71">
        <v>88</v>
      </c>
      <c r="C240" s="68">
        <v>820</v>
      </c>
      <c r="D240" s="71">
        <v>88</v>
      </c>
    </row>
    <row r="241" spans="1:6" ht="0.95" customHeight="1" x14ac:dyDescent="0.2">
      <c r="A241" s="72">
        <v>46174</v>
      </c>
      <c r="B241" s="71">
        <v>89</v>
      </c>
      <c r="C241" s="68">
        <v>821</v>
      </c>
      <c r="D241" s="71">
        <v>89</v>
      </c>
    </row>
    <row r="242" spans="1:6" ht="0.95" customHeight="1" x14ac:dyDescent="0.2">
      <c r="A242" s="72">
        <v>46204</v>
      </c>
      <c r="B242" s="71">
        <v>90</v>
      </c>
      <c r="C242" s="68">
        <v>822</v>
      </c>
      <c r="D242" s="71">
        <v>90</v>
      </c>
    </row>
    <row r="243" spans="1:6" ht="0.95" customHeight="1" x14ac:dyDescent="0.2">
      <c r="A243" s="72">
        <v>46235</v>
      </c>
      <c r="B243" s="71">
        <v>91</v>
      </c>
      <c r="C243" s="68">
        <v>823</v>
      </c>
      <c r="D243" s="71">
        <v>91</v>
      </c>
    </row>
    <row r="244" spans="1:6" ht="0.95" customHeight="1" x14ac:dyDescent="0.2">
      <c r="A244" s="72">
        <v>46266</v>
      </c>
      <c r="B244" s="71">
        <v>92</v>
      </c>
      <c r="C244" s="68">
        <v>824</v>
      </c>
      <c r="D244" s="71">
        <v>92</v>
      </c>
    </row>
    <row r="245" spans="1:6" ht="0.95" customHeight="1" x14ac:dyDescent="0.2">
      <c r="A245" s="72">
        <v>46296</v>
      </c>
      <c r="B245" s="71">
        <v>93</v>
      </c>
      <c r="C245" s="68">
        <v>825</v>
      </c>
      <c r="D245" s="71">
        <v>93</v>
      </c>
    </row>
    <row r="246" spans="1:6" ht="0.95" customHeight="1" x14ac:dyDescent="0.2">
      <c r="A246" s="72">
        <v>46327</v>
      </c>
      <c r="B246" s="71">
        <v>94</v>
      </c>
      <c r="C246" s="68">
        <v>826</v>
      </c>
      <c r="D246" s="71">
        <v>94</v>
      </c>
    </row>
    <row r="247" spans="1:6" ht="0.95" customHeight="1" x14ac:dyDescent="0.2">
      <c r="A247" s="72">
        <v>46357</v>
      </c>
      <c r="B247" s="71">
        <v>95</v>
      </c>
      <c r="C247" s="68">
        <v>827</v>
      </c>
      <c r="D247" s="71">
        <v>95</v>
      </c>
    </row>
    <row r="248" spans="1:6" ht="0.95" customHeight="1" x14ac:dyDescent="0.2">
      <c r="A248" s="72">
        <v>46388</v>
      </c>
      <c r="B248" s="71">
        <v>96</v>
      </c>
      <c r="C248" s="68">
        <v>828</v>
      </c>
      <c r="D248" s="71">
        <v>96</v>
      </c>
      <c r="F248" s="68" t="str">
        <f>G153+7&amp;"/"&amp;H153</f>
        <v>65/0</v>
      </c>
    </row>
    <row r="249" spans="1:6" ht="0.95" customHeight="1" x14ac:dyDescent="0.2">
      <c r="A249" s="72">
        <v>46419</v>
      </c>
      <c r="B249" s="71">
        <v>97</v>
      </c>
      <c r="C249" s="68">
        <v>829</v>
      </c>
      <c r="D249" s="71">
        <v>97</v>
      </c>
    </row>
    <row r="250" spans="1:6" ht="0.95" customHeight="1" x14ac:dyDescent="0.2">
      <c r="A250" s="72">
        <v>46447</v>
      </c>
      <c r="B250" s="71">
        <v>98</v>
      </c>
      <c r="C250" s="68">
        <v>830</v>
      </c>
      <c r="D250" s="71">
        <v>98</v>
      </c>
    </row>
    <row r="251" spans="1:6" ht="0.95" customHeight="1" x14ac:dyDescent="0.2">
      <c r="A251" s="72">
        <v>46478</v>
      </c>
      <c r="B251" s="71">
        <v>99</v>
      </c>
      <c r="C251" s="68">
        <v>831</v>
      </c>
      <c r="D251" s="71">
        <v>99</v>
      </c>
    </row>
    <row r="252" spans="1:6" ht="0.95" customHeight="1" x14ac:dyDescent="0.2">
      <c r="A252" s="72">
        <v>46508</v>
      </c>
      <c r="B252" s="71">
        <v>100</v>
      </c>
      <c r="C252" s="68">
        <v>832</v>
      </c>
      <c r="D252" s="71">
        <v>100</v>
      </c>
    </row>
    <row r="253" spans="1:6" ht="0.95" customHeight="1" x14ac:dyDescent="0.2">
      <c r="A253" s="72">
        <v>46539</v>
      </c>
      <c r="B253" s="71">
        <v>101</v>
      </c>
      <c r="C253" s="68">
        <v>833</v>
      </c>
      <c r="D253" s="71">
        <v>101</v>
      </c>
    </row>
    <row r="254" spans="1:6" ht="0.95" customHeight="1" x14ac:dyDescent="0.2">
      <c r="A254" s="72">
        <v>46569</v>
      </c>
      <c r="B254" s="71">
        <v>102</v>
      </c>
      <c r="C254" s="68">
        <v>834</v>
      </c>
      <c r="D254" s="71">
        <v>102</v>
      </c>
    </row>
    <row r="255" spans="1:6" ht="0.95" customHeight="1" x14ac:dyDescent="0.2">
      <c r="A255" s="72">
        <v>46600</v>
      </c>
      <c r="B255" s="71">
        <v>103</v>
      </c>
      <c r="C255" s="68">
        <v>835</v>
      </c>
      <c r="D255" s="71">
        <v>103</v>
      </c>
    </row>
    <row r="256" spans="1:6" ht="0.95" customHeight="1" x14ac:dyDescent="0.2">
      <c r="A256" s="72">
        <v>46631</v>
      </c>
      <c r="B256" s="71">
        <v>104</v>
      </c>
      <c r="C256" s="68">
        <v>836</v>
      </c>
      <c r="D256" s="71">
        <v>104</v>
      </c>
    </row>
    <row r="257" spans="1:6" ht="0.95" customHeight="1" x14ac:dyDescent="0.2">
      <c r="A257" s="72">
        <v>46661</v>
      </c>
      <c r="B257" s="71">
        <v>105</v>
      </c>
      <c r="C257" s="68">
        <v>837</v>
      </c>
      <c r="D257" s="71">
        <v>105</v>
      </c>
    </row>
    <row r="258" spans="1:6" ht="0.95" customHeight="1" x14ac:dyDescent="0.2">
      <c r="A258" s="72">
        <v>46692</v>
      </c>
      <c r="B258" s="71">
        <v>106</v>
      </c>
      <c r="C258" s="68">
        <v>838</v>
      </c>
      <c r="D258" s="71">
        <v>106</v>
      </c>
    </row>
    <row r="259" spans="1:6" ht="0.95" customHeight="1" x14ac:dyDescent="0.2">
      <c r="A259" s="72">
        <v>46722</v>
      </c>
      <c r="B259" s="71">
        <v>107</v>
      </c>
      <c r="C259" s="68">
        <v>839</v>
      </c>
      <c r="D259" s="71">
        <v>107</v>
      </c>
    </row>
    <row r="260" spans="1:6" ht="0.95" customHeight="1" x14ac:dyDescent="0.2">
      <c r="A260" s="72">
        <v>46753</v>
      </c>
      <c r="B260" s="71">
        <v>108</v>
      </c>
      <c r="C260" s="68">
        <v>840</v>
      </c>
      <c r="D260" s="71">
        <v>108</v>
      </c>
      <c r="F260" s="68" t="str">
        <f>G153+8&amp;"/"&amp;H153</f>
        <v>66/0</v>
      </c>
    </row>
    <row r="261" spans="1:6" ht="0.95" customHeight="1" x14ac:dyDescent="0.2">
      <c r="A261" s="72">
        <v>46784</v>
      </c>
      <c r="B261" s="71">
        <v>109</v>
      </c>
      <c r="C261" s="68">
        <v>841</v>
      </c>
      <c r="D261" s="71">
        <v>109</v>
      </c>
    </row>
    <row r="262" spans="1:6" ht="0.95" customHeight="1" x14ac:dyDescent="0.2">
      <c r="A262" s="72">
        <v>46813</v>
      </c>
      <c r="B262" s="71">
        <v>110</v>
      </c>
      <c r="C262" s="68">
        <v>842</v>
      </c>
      <c r="D262" s="71">
        <v>110</v>
      </c>
    </row>
    <row r="263" spans="1:6" ht="0.95" customHeight="1" x14ac:dyDescent="0.2">
      <c r="A263" s="72">
        <v>46844</v>
      </c>
      <c r="B263" s="71">
        <v>111</v>
      </c>
      <c r="C263" s="68">
        <v>843</v>
      </c>
      <c r="D263" s="71">
        <v>111</v>
      </c>
    </row>
    <row r="264" spans="1:6" ht="0.95" customHeight="1" x14ac:dyDescent="0.2">
      <c r="A264" s="72">
        <v>46874</v>
      </c>
      <c r="B264" s="71">
        <v>112</v>
      </c>
      <c r="C264" s="68">
        <v>844</v>
      </c>
      <c r="D264" s="71">
        <v>112</v>
      </c>
    </row>
    <row r="265" spans="1:6" ht="0.95" customHeight="1" x14ac:dyDescent="0.2">
      <c r="A265" s="72">
        <v>46905</v>
      </c>
      <c r="B265" s="71">
        <v>113</v>
      </c>
      <c r="C265" s="68">
        <v>845</v>
      </c>
      <c r="D265" s="71">
        <v>113</v>
      </c>
    </row>
    <row r="266" spans="1:6" ht="0.95" customHeight="1" x14ac:dyDescent="0.2">
      <c r="A266" s="72">
        <v>46935</v>
      </c>
      <c r="B266" s="71">
        <v>114</v>
      </c>
      <c r="C266" s="68">
        <v>846</v>
      </c>
      <c r="D266" s="71">
        <v>114</v>
      </c>
    </row>
    <row r="267" spans="1:6" ht="0.95" customHeight="1" x14ac:dyDescent="0.2">
      <c r="A267" s="72">
        <v>46966</v>
      </c>
      <c r="B267" s="71">
        <v>115</v>
      </c>
      <c r="C267" s="68">
        <v>847</v>
      </c>
      <c r="D267" s="71">
        <v>115</v>
      </c>
    </row>
    <row r="268" spans="1:6" ht="0.95" customHeight="1" x14ac:dyDescent="0.2">
      <c r="A268" s="72">
        <v>46997</v>
      </c>
      <c r="B268" s="71">
        <v>116</v>
      </c>
      <c r="C268" s="68">
        <v>848</v>
      </c>
      <c r="D268" s="71">
        <v>116</v>
      </c>
    </row>
    <row r="269" spans="1:6" ht="0.95" customHeight="1" x14ac:dyDescent="0.2">
      <c r="A269" s="72">
        <v>47027</v>
      </c>
      <c r="B269" s="71">
        <v>117</v>
      </c>
      <c r="C269" s="68">
        <v>849</v>
      </c>
      <c r="D269" s="71">
        <v>117</v>
      </c>
    </row>
    <row r="270" spans="1:6" ht="0.95" customHeight="1" x14ac:dyDescent="0.2">
      <c r="A270" s="72">
        <v>47058</v>
      </c>
      <c r="B270" s="71">
        <v>118</v>
      </c>
      <c r="C270" s="68">
        <v>850</v>
      </c>
      <c r="D270" s="71">
        <v>118</v>
      </c>
    </row>
    <row r="271" spans="1:6" ht="0.95" customHeight="1" x14ac:dyDescent="0.2">
      <c r="A271" s="72">
        <v>47088</v>
      </c>
      <c r="B271" s="71">
        <v>119</v>
      </c>
      <c r="C271" s="68">
        <v>851</v>
      </c>
      <c r="D271" s="71">
        <v>119</v>
      </c>
    </row>
    <row r="272" spans="1:6" ht="0.95" customHeight="1" x14ac:dyDescent="0.2">
      <c r="A272" s="72">
        <v>47119</v>
      </c>
      <c r="B272" s="71">
        <v>120</v>
      </c>
      <c r="C272" s="68">
        <v>852</v>
      </c>
      <c r="D272" s="71">
        <v>120</v>
      </c>
      <c r="F272" s="68" t="str">
        <f>G153+9&amp;"/"&amp;H153</f>
        <v>67/0</v>
      </c>
    </row>
    <row r="273" spans="1:6" ht="0.95" customHeight="1" x14ac:dyDescent="0.2">
      <c r="A273" s="72">
        <v>47150</v>
      </c>
      <c r="B273" s="71">
        <v>121</v>
      </c>
      <c r="C273" s="68">
        <v>853</v>
      </c>
      <c r="D273" s="71">
        <v>121</v>
      </c>
    </row>
    <row r="274" spans="1:6" ht="0.95" customHeight="1" x14ac:dyDescent="0.2">
      <c r="A274" s="72">
        <v>47178</v>
      </c>
      <c r="B274" s="71">
        <v>122</v>
      </c>
      <c r="C274" s="68">
        <v>854</v>
      </c>
      <c r="D274" s="71">
        <v>122</v>
      </c>
    </row>
    <row r="275" spans="1:6" ht="0.95" customHeight="1" x14ac:dyDescent="0.2">
      <c r="A275" s="72">
        <v>47209</v>
      </c>
      <c r="B275" s="71">
        <v>123</v>
      </c>
      <c r="C275" s="68">
        <v>855</v>
      </c>
      <c r="D275" s="71">
        <v>123</v>
      </c>
    </row>
    <row r="276" spans="1:6" ht="0.95" customHeight="1" x14ac:dyDescent="0.2">
      <c r="A276" s="72">
        <v>47239</v>
      </c>
      <c r="B276" s="71">
        <v>124</v>
      </c>
      <c r="C276" s="68">
        <v>856</v>
      </c>
      <c r="D276" s="71">
        <v>124</v>
      </c>
    </row>
    <row r="277" spans="1:6" ht="0.95" customHeight="1" x14ac:dyDescent="0.2">
      <c r="A277" s="72">
        <v>47270</v>
      </c>
      <c r="B277" s="71">
        <v>125</v>
      </c>
      <c r="C277" s="68">
        <v>857</v>
      </c>
      <c r="D277" s="71">
        <v>125</v>
      </c>
    </row>
    <row r="278" spans="1:6" ht="0.95" customHeight="1" x14ac:dyDescent="0.2">
      <c r="A278" s="72">
        <v>47300</v>
      </c>
      <c r="B278" s="71">
        <v>126</v>
      </c>
      <c r="C278" s="68">
        <v>858</v>
      </c>
      <c r="D278" s="71">
        <v>126</v>
      </c>
    </row>
    <row r="279" spans="1:6" ht="0.95" customHeight="1" x14ac:dyDescent="0.2">
      <c r="A279" s="72">
        <v>47331</v>
      </c>
      <c r="B279" s="71">
        <v>127</v>
      </c>
      <c r="C279" s="68">
        <v>859</v>
      </c>
      <c r="D279" s="71">
        <v>127</v>
      </c>
    </row>
    <row r="280" spans="1:6" ht="0.95" customHeight="1" x14ac:dyDescent="0.2">
      <c r="A280" s="72">
        <v>47362</v>
      </c>
      <c r="B280" s="71">
        <v>128</v>
      </c>
      <c r="C280" s="68">
        <v>860</v>
      </c>
      <c r="D280" s="71">
        <v>128</v>
      </c>
    </row>
    <row r="281" spans="1:6" ht="0.95" customHeight="1" x14ac:dyDescent="0.2">
      <c r="A281" s="72">
        <v>47392</v>
      </c>
      <c r="B281" s="71">
        <v>129</v>
      </c>
      <c r="C281" s="68">
        <v>861</v>
      </c>
      <c r="D281" s="71">
        <v>129</v>
      </c>
    </row>
    <row r="282" spans="1:6" ht="0.95" customHeight="1" x14ac:dyDescent="0.2">
      <c r="A282" s="72">
        <v>47423</v>
      </c>
      <c r="B282" s="71">
        <v>130</v>
      </c>
      <c r="C282" s="68">
        <v>862</v>
      </c>
      <c r="D282" s="71">
        <v>130</v>
      </c>
    </row>
    <row r="283" spans="1:6" ht="0.95" customHeight="1" x14ac:dyDescent="0.2">
      <c r="A283" s="72">
        <v>47453</v>
      </c>
      <c r="B283" s="71">
        <v>131</v>
      </c>
      <c r="C283" s="68">
        <v>863</v>
      </c>
      <c r="D283" s="71">
        <v>131</v>
      </c>
    </row>
    <row r="284" spans="1:6" ht="0.95" customHeight="1" x14ac:dyDescent="0.2">
      <c r="A284" s="72">
        <v>47484</v>
      </c>
      <c r="B284" s="71">
        <v>132</v>
      </c>
      <c r="C284" s="68">
        <v>864</v>
      </c>
      <c r="D284" s="71">
        <v>132</v>
      </c>
      <c r="F284" s="68" t="str">
        <f>G153+10&amp;" / "&amp;H153</f>
        <v>68 / 0</v>
      </c>
    </row>
    <row r="285" spans="1:6" ht="0.95" customHeight="1" x14ac:dyDescent="0.2">
      <c r="A285" s="72">
        <v>47515</v>
      </c>
      <c r="B285" s="71">
        <v>133</v>
      </c>
      <c r="C285" s="68">
        <v>865</v>
      </c>
      <c r="D285" s="71">
        <v>133</v>
      </c>
    </row>
    <row r="286" spans="1:6" ht="0.95" customHeight="1" x14ac:dyDescent="0.2">
      <c r="A286" s="72">
        <v>47543</v>
      </c>
      <c r="B286" s="71">
        <v>134</v>
      </c>
      <c r="C286" s="68">
        <v>866</v>
      </c>
      <c r="D286" s="71">
        <v>134</v>
      </c>
    </row>
    <row r="287" spans="1:6" ht="0.95" customHeight="1" x14ac:dyDescent="0.2">
      <c r="A287" s="72">
        <v>47574</v>
      </c>
      <c r="B287" s="71">
        <v>135</v>
      </c>
      <c r="C287" s="68">
        <v>867</v>
      </c>
      <c r="D287" s="71">
        <v>135</v>
      </c>
    </row>
    <row r="288" spans="1:6" ht="0.95" customHeight="1" x14ac:dyDescent="0.2">
      <c r="A288" s="72">
        <v>47604</v>
      </c>
      <c r="B288" s="71">
        <v>136</v>
      </c>
      <c r="C288" s="68">
        <v>868</v>
      </c>
      <c r="D288" s="71">
        <v>136</v>
      </c>
    </row>
    <row r="289" spans="1:6" ht="0.95" customHeight="1" x14ac:dyDescent="0.2">
      <c r="A289" s="72">
        <v>47635</v>
      </c>
      <c r="B289" s="71">
        <v>137</v>
      </c>
      <c r="C289" s="68">
        <v>869</v>
      </c>
      <c r="D289" s="71">
        <v>137</v>
      </c>
    </row>
    <row r="290" spans="1:6" ht="0.95" customHeight="1" x14ac:dyDescent="0.2">
      <c r="A290" s="72">
        <v>47665</v>
      </c>
      <c r="B290" s="71">
        <v>138</v>
      </c>
      <c r="C290" s="68">
        <v>870</v>
      </c>
      <c r="D290" s="71">
        <v>138</v>
      </c>
    </row>
    <row r="291" spans="1:6" ht="0.95" customHeight="1" x14ac:dyDescent="0.2">
      <c r="A291" s="72">
        <v>47696</v>
      </c>
      <c r="B291" s="71">
        <v>139</v>
      </c>
      <c r="C291" s="68">
        <v>871</v>
      </c>
      <c r="D291" s="71">
        <v>139</v>
      </c>
    </row>
    <row r="292" spans="1:6" ht="0.95" customHeight="1" x14ac:dyDescent="0.2">
      <c r="A292" s="72">
        <v>47727</v>
      </c>
      <c r="B292" s="71">
        <v>140</v>
      </c>
      <c r="C292" s="68">
        <v>872</v>
      </c>
      <c r="D292" s="71">
        <v>140</v>
      </c>
    </row>
    <row r="293" spans="1:6" ht="0.95" customHeight="1" x14ac:dyDescent="0.2">
      <c r="A293" s="72">
        <v>47757</v>
      </c>
      <c r="B293" s="71">
        <v>141</v>
      </c>
      <c r="C293" s="68">
        <v>873</v>
      </c>
      <c r="D293" s="71">
        <v>141</v>
      </c>
    </row>
    <row r="294" spans="1:6" ht="0.95" customHeight="1" x14ac:dyDescent="0.2">
      <c r="A294" s="72">
        <v>47788</v>
      </c>
      <c r="B294" s="71">
        <v>142</v>
      </c>
      <c r="C294" s="68">
        <v>874</v>
      </c>
      <c r="D294" s="71">
        <v>142</v>
      </c>
    </row>
    <row r="295" spans="1:6" ht="0.95" customHeight="1" x14ac:dyDescent="0.2">
      <c r="A295" s="72">
        <v>47818</v>
      </c>
      <c r="B295" s="71">
        <v>143</v>
      </c>
      <c r="C295" s="68">
        <v>875</v>
      </c>
      <c r="D295" s="71">
        <v>143</v>
      </c>
    </row>
    <row r="296" spans="1:6" ht="0.95" customHeight="1" x14ac:dyDescent="0.2">
      <c r="A296" s="72">
        <v>47849</v>
      </c>
      <c r="B296" s="71">
        <v>144</v>
      </c>
      <c r="C296" s="68">
        <v>876</v>
      </c>
      <c r="D296" s="71">
        <v>144</v>
      </c>
      <c r="F296" s="68" t="str">
        <f>G153+11&amp;"/"&amp;H153</f>
        <v>69/0</v>
      </c>
    </row>
    <row r="297" spans="1:6" ht="0.95" customHeight="1" x14ac:dyDescent="0.2">
      <c r="A297" s="72">
        <v>47880</v>
      </c>
      <c r="B297" s="71">
        <v>145</v>
      </c>
      <c r="C297" s="68">
        <v>877</v>
      </c>
      <c r="D297" s="71">
        <v>145</v>
      </c>
    </row>
    <row r="298" spans="1:6" ht="0.95" customHeight="1" x14ac:dyDescent="0.2">
      <c r="A298" s="72">
        <v>47908</v>
      </c>
      <c r="B298" s="71">
        <v>146</v>
      </c>
      <c r="C298" s="68">
        <v>878</v>
      </c>
      <c r="D298" s="71">
        <v>146</v>
      </c>
    </row>
    <row r="299" spans="1:6" ht="0.95" customHeight="1" x14ac:dyDescent="0.2">
      <c r="A299" s="72">
        <v>47939</v>
      </c>
      <c r="B299" s="71">
        <v>147</v>
      </c>
      <c r="C299" s="68">
        <v>879</v>
      </c>
      <c r="D299" s="71">
        <v>147</v>
      </c>
    </row>
    <row r="300" spans="1:6" ht="0.95" customHeight="1" x14ac:dyDescent="0.2">
      <c r="A300" s="72">
        <v>47969</v>
      </c>
      <c r="B300" s="71">
        <v>148</v>
      </c>
      <c r="C300" s="68">
        <v>880</v>
      </c>
      <c r="D300" s="71">
        <v>148</v>
      </c>
    </row>
    <row r="301" spans="1:6" ht="0.95" customHeight="1" x14ac:dyDescent="0.2">
      <c r="A301" s="72">
        <v>48000</v>
      </c>
      <c r="B301" s="71">
        <v>149</v>
      </c>
      <c r="C301" s="68">
        <v>881</v>
      </c>
      <c r="D301" s="71">
        <v>149</v>
      </c>
    </row>
    <row r="302" spans="1:6" ht="0.95" customHeight="1" x14ac:dyDescent="0.2">
      <c r="A302" s="72">
        <v>48030</v>
      </c>
      <c r="B302" s="71">
        <v>150</v>
      </c>
      <c r="C302" s="68">
        <v>882</v>
      </c>
      <c r="D302" s="71">
        <v>150</v>
      </c>
    </row>
    <row r="303" spans="1:6" ht="0.95" customHeight="1" x14ac:dyDescent="0.2">
      <c r="A303" s="72">
        <v>48061</v>
      </c>
      <c r="B303" s="71">
        <v>151</v>
      </c>
      <c r="C303" s="68">
        <v>883</v>
      </c>
      <c r="D303" s="71">
        <v>151</v>
      </c>
    </row>
    <row r="304" spans="1:6" ht="0.95" customHeight="1" x14ac:dyDescent="0.2">
      <c r="A304" s="72">
        <v>48092</v>
      </c>
      <c r="B304" s="71">
        <v>152</v>
      </c>
      <c r="C304" s="68">
        <v>884</v>
      </c>
      <c r="D304" s="71">
        <v>152</v>
      </c>
    </row>
    <row r="305" spans="1:6" ht="0.95" customHeight="1" x14ac:dyDescent="0.2">
      <c r="A305" s="72">
        <v>48122</v>
      </c>
      <c r="B305" s="71">
        <v>153</v>
      </c>
      <c r="C305" s="68">
        <v>885</v>
      </c>
      <c r="D305" s="71">
        <v>153</v>
      </c>
    </row>
    <row r="306" spans="1:6" ht="0.95" customHeight="1" x14ac:dyDescent="0.2">
      <c r="A306" s="72">
        <v>48153</v>
      </c>
      <c r="B306" s="71">
        <v>154</v>
      </c>
      <c r="C306" s="68">
        <v>886</v>
      </c>
      <c r="D306" s="71">
        <v>154</v>
      </c>
    </row>
    <row r="307" spans="1:6" ht="0.95" customHeight="1" x14ac:dyDescent="0.2">
      <c r="A307" s="72">
        <v>48183</v>
      </c>
      <c r="B307" s="71">
        <v>155</v>
      </c>
      <c r="C307" s="68">
        <v>887</v>
      </c>
      <c r="D307" s="71">
        <v>155</v>
      </c>
    </row>
    <row r="308" spans="1:6" ht="0.95" customHeight="1" x14ac:dyDescent="0.2">
      <c r="A308" s="72">
        <v>48214</v>
      </c>
      <c r="B308" s="71">
        <v>156</v>
      </c>
      <c r="C308" s="68">
        <v>888</v>
      </c>
      <c r="D308" s="71">
        <v>156</v>
      </c>
      <c r="F308" s="68" t="str">
        <f>G153+12&amp;"/"&amp;H153</f>
        <v>70/0</v>
      </c>
    </row>
    <row r="309" spans="1:6" ht="0.95" customHeight="1" x14ac:dyDescent="0.2">
      <c r="A309" s="72">
        <v>48245</v>
      </c>
      <c r="B309" s="71">
        <v>157</v>
      </c>
      <c r="C309" s="68">
        <v>889</v>
      </c>
      <c r="D309" s="71">
        <v>157</v>
      </c>
    </row>
    <row r="310" spans="1:6" ht="0.95" customHeight="1" x14ac:dyDescent="0.2">
      <c r="A310" s="72">
        <v>48274</v>
      </c>
      <c r="B310" s="71">
        <v>158</v>
      </c>
      <c r="C310" s="68">
        <v>890</v>
      </c>
      <c r="D310" s="71">
        <v>158</v>
      </c>
    </row>
    <row r="311" spans="1:6" ht="0.95" customHeight="1" x14ac:dyDescent="0.2">
      <c r="A311" s="72">
        <v>48305</v>
      </c>
      <c r="B311" s="71">
        <v>159</v>
      </c>
      <c r="C311" s="68">
        <v>891</v>
      </c>
      <c r="D311" s="71">
        <v>159</v>
      </c>
    </row>
    <row r="312" spans="1:6" ht="0.95" customHeight="1" x14ac:dyDescent="0.2">
      <c r="A312" s="72">
        <v>48335</v>
      </c>
      <c r="B312" s="71">
        <v>160</v>
      </c>
      <c r="C312" s="68">
        <v>892</v>
      </c>
      <c r="D312" s="71">
        <v>160</v>
      </c>
    </row>
    <row r="313" spans="1:6" ht="0.95" customHeight="1" x14ac:dyDescent="0.2">
      <c r="A313" s="72">
        <v>48366</v>
      </c>
      <c r="B313" s="71">
        <v>161</v>
      </c>
      <c r="C313" s="68">
        <v>893</v>
      </c>
      <c r="D313" s="71">
        <v>161</v>
      </c>
    </row>
    <row r="314" spans="1:6" ht="0.95" customHeight="1" x14ac:dyDescent="0.2">
      <c r="A314" s="72">
        <v>48396</v>
      </c>
      <c r="B314" s="71">
        <v>162</v>
      </c>
      <c r="C314" s="68">
        <v>894</v>
      </c>
      <c r="D314" s="71">
        <v>162</v>
      </c>
    </row>
    <row r="315" spans="1:6" ht="0.95" customHeight="1" x14ac:dyDescent="0.2">
      <c r="A315" s="72">
        <v>48427</v>
      </c>
      <c r="B315" s="71">
        <v>163</v>
      </c>
      <c r="C315" s="68">
        <v>895</v>
      </c>
      <c r="D315" s="71">
        <v>163</v>
      </c>
    </row>
    <row r="316" spans="1:6" ht="0.95" customHeight="1" x14ac:dyDescent="0.2">
      <c r="A316" s="72">
        <v>48458</v>
      </c>
      <c r="B316" s="71">
        <v>164</v>
      </c>
      <c r="C316" s="68">
        <v>896</v>
      </c>
      <c r="D316" s="71">
        <v>164</v>
      </c>
    </row>
    <row r="317" spans="1:6" ht="0.95" customHeight="1" x14ac:dyDescent="0.2">
      <c r="A317" s="72">
        <v>48488</v>
      </c>
      <c r="B317" s="71">
        <v>165</v>
      </c>
      <c r="C317" s="68">
        <v>897</v>
      </c>
      <c r="D317" s="71">
        <v>165</v>
      </c>
    </row>
    <row r="318" spans="1:6" ht="0.95" customHeight="1" x14ac:dyDescent="0.2">
      <c r="A318" s="72">
        <v>48519</v>
      </c>
      <c r="B318" s="71">
        <v>166</v>
      </c>
      <c r="C318" s="68">
        <v>898</v>
      </c>
      <c r="D318" s="71">
        <v>166</v>
      </c>
    </row>
    <row r="319" spans="1:6" ht="0.95" customHeight="1" x14ac:dyDescent="0.2">
      <c r="A319" s="72">
        <v>48549</v>
      </c>
      <c r="B319" s="71">
        <v>167</v>
      </c>
      <c r="C319" s="68">
        <v>899</v>
      </c>
      <c r="D319" s="71">
        <v>167</v>
      </c>
    </row>
    <row r="320" spans="1:6" ht="0.95" customHeight="1" x14ac:dyDescent="0.2">
      <c r="A320" s="72">
        <v>48580</v>
      </c>
      <c r="B320" s="71">
        <v>168</v>
      </c>
      <c r="C320" s="68">
        <v>900</v>
      </c>
      <c r="D320" s="71">
        <v>168</v>
      </c>
      <c r="F320" s="68" t="str">
        <f>G153+13&amp;"/"&amp;H153</f>
        <v>71/0</v>
      </c>
    </row>
    <row r="321" spans="1:6" ht="0.95" customHeight="1" x14ac:dyDescent="0.2">
      <c r="A321" s="72">
        <v>48611</v>
      </c>
      <c r="B321" s="71">
        <v>169</v>
      </c>
      <c r="C321" s="68">
        <v>901</v>
      </c>
      <c r="D321" s="71">
        <v>169</v>
      </c>
    </row>
    <row r="322" spans="1:6" ht="0.95" customHeight="1" x14ac:dyDescent="0.2">
      <c r="A322" s="72">
        <v>48639</v>
      </c>
      <c r="B322" s="71">
        <v>170</v>
      </c>
      <c r="C322" s="68">
        <v>902</v>
      </c>
      <c r="D322" s="71">
        <v>170</v>
      </c>
    </row>
    <row r="323" spans="1:6" ht="0.95" customHeight="1" x14ac:dyDescent="0.2">
      <c r="A323" s="72">
        <v>48670</v>
      </c>
      <c r="B323" s="71">
        <v>171</v>
      </c>
      <c r="C323" s="68">
        <v>903</v>
      </c>
      <c r="D323" s="71">
        <v>171</v>
      </c>
    </row>
    <row r="324" spans="1:6" ht="0.95" customHeight="1" x14ac:dyDescent="0.2">
      <c r="A324" s="72">
        <v>48700</v>
      </c>
      <c r="B324" s="71">
        <v>172</v>
      </c>
      <c r="C324" s="68">
        <v>904</v>
      </c>
      <c r="D324" s="71">
        <v>172</v>
      </c>
    </row>
    <row r="325" spans="1:6" ht="0.95" customHeight="1" x14ac:dyDescent="0.2">
      <c r="A325" s="72">
        <v>48731</v>
      </c>
      <c r="B325" s="71">
        <v>173</v>
      </c>
      <c r="C325" s="68">
        <v>905</v>
      </c>
      <c r="D325" s="71">
        <v>173</v>
      </c>
    </row>
    <row r="326" spans="1:6" ht="0.95" customHeight="1" x14ac:dyDescent="0.2">
      <c r="A326" s="72">
        <v>48761</v>
      </c>
      <c r="B326" s="71">
        <v>174</v>
      </c>
      <c r="C326" s="68">
        <v>906</v>
      </c>
      <c r="D326" s="71">
        <v>174</v>
      </c>
    </row>
    <row r="327" spans="1:6" ht="0.95" customHeight="1" x14ac:dyDescent="0.2">
      <c r="A327" s="72">
        <v>48792</v>
      </c>
      <c r="B327" s="71">
        <v>175</v>
      </c>
      <c r="C327" s="68">
        <v>907</v>
      </c>
      <c r="D327" s="71">
        <v>175</v>
      </c>
    </row>
    <row r="328" spans="1:6" ht="0.95" customHeight="1" x14ac:dyDescent="0.2">
      <c r="A328" s="72">
        <v>48823</v>
      </c>
      <c r="B328" s="71">
        <v>176</v>
      </c>
      <c r="C328" s="68">
        <v>908</v>
      </c>
      <c r="D328" s="71">
        <v>176</v>
      </c>
    </row>
    <row r="329" spans="1:6" ht="0.95" customHeight="1" x14ac:dyDescent="0.2">
      <c r="A329" s="72">
        <v>48853</v>
      </c>
      <c r="B329" s="71">
        <v>177</v>
      </c>
      <c r="C329" s="68">
        <v>909</v>
      </c>
      <c r="D329" s="71">
        <v>177</v>
      </c>
    </row>
    <row r="330" spans="1:6" ht="0.95" customHeight="1" x14ac:dyDescent="0.2">
      <c r="A330" s="72">
        <v>48884</v>
      </c>
      <c r="B330" s="71">
        <v>178</v>
      </c>
      <c r="C330" s="68">
        <v>910</v>
      </c>
      <c r="D330" s="71">
        <v>178</v>
      </c>
    </row>
    <row r="331" spans="1:6" ht="0.95" customHeight="1" x14ac:dyDescent="0.2">
      <c r="A331" s="72">
        <v>48914</v>
      </c>
      <c r="B331" s="71">
        <v>179</v>
      </c>
      <c r="C331" s="68">
        <v>911</v>
      </c>
      <c r="D331" s="71">
        <v>179</v>
      </c>
    </row>
    <row r="332" spans="1:6" ht="0.95" customHeight="1" x14ac:dyDescent="0.2">
      <c r="A332" s="72">
        <v>48945</v>
      </c>
      <c r="B332" s="71">
        <v>180</v>
      </c>
      <c r="C332" s="68">
        <v>912</v>
      </c>
      <c r="D332" s="71">
        <v>180</v>
      </c>
      <c r="F332" s="68" t="str">
        <f>G153+14&amp;"/"&amp;H153</f>
        <v>72/0</v>
      </c>
    </row>
  </sheetData>
  <sheetProtection algorithmName="SHA-512" hashValue="mpEL2PnkutBfEQKf6ZJ+lmTmHhIeuQTxYdAwKtQcUt03Zt46HIYkEbCJDjEsLZd4ytc2ydCIcOAkbZWJAJY9fg==" saltValue="5rmT6Xf10gtD+7D3smXf+g==" spinCount="100000" sheet="1" objects="1" scenarios="1" selectLockedCells="1" selectUnlockedCells="1"/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 </vt:lpstr>
      <vt:lpstr>ReBeg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Buber</dc:creator>
  <cp:lastModifiedBy>Werner Buber</cp:lastModifiedBy>
  <cp:lastPrinted>2020-07-09T09:31:43Z</cp:lastPrinted>
  <dcterms:created xsi:type="dcterms:W3CDTF">2010-09-13T18:42:53Z</dcterms:created>
  <dcterms:modified xsi:type="dcterms:W3CDTF">2020-07-09T10:33:54Z</dcterms:modified>
</cp:coreProperties>
</file>